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ngelica.gonzalez\Desktop\ANGIE\SIRET\2026\1er Trim. 2026 Inf.Financ.Trimestral (SIRET)\"/>
    </mc:Choice>
  </mc:AlternateContent>
  <bookViews>
    <workbookView xWindow="-105" yWindow="-105" windowWidth="23250" windowHeight="1245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T" sheetId="20" r:id="rId16"/>
    <sheet name="IN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ACT!$A$1:$C$71</definedName>
    <definedName name="_xlnm.Print_Area" localSheetId="9">ADP!$A$1:$E$47</definedName>
    <definedName name="_xlnm.Print_Area" localSheetId="6">CSF!$A$1:$C$63</definedName>
    <definedName name="_xlnm.Print_Area" localSheetId="8">EAA!$A$1:$F$33</definedName>
    <definedName name="_xlnm.Print_Area" localSheetId="10">EAI!$A$1:$G$46</definedName>
    <definedName name="_xlnm.Print_Area" localSheetId="4">ESF!$A$1:$F$61</definedName>
    <definedName name="_xlnm.Print_Area" localSheetId="5">VHP!$A$1:$F$40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0" i="16" l="1"/>
  <c r="G30" i="16" s="1"/>
  <c r="D29" i="16"/>
  <c r="G29" i="16" s="1"/>
  <c r="D28" i="16"/>
  <c r="G28" i="16" s="1"/>
  <c r="D27" i="16"/>
  <c r="G27" i="16" s="1"/>
  <c r="D26" i="16"/>
  <c r="G26" i="16" s="1"/>
  <c r="D25" i="16"/>
  <c r="G25" i="16" s="1"/>
  <c r="D24" i="16"/>
  <c r="G24" i="16" s="1"/>
  <c r="D23" i="16"/>
  <c r="G23" i="16" s="1"/>
  <c r="D22" i="16"/>
  <c r="G22" i="16" s="1"/>
  <c r="D21" i="16"/>
  <c r="G21" i="16" s="1"/>
  <c r="D20" i="16"/>
  <c r="G20" i="16" s="1"/>
  <c r="D19" i="16"/>
  <c r="G19" i="16" s="1"/>
  <c r="D18" i="16"/>
  <c r="G18" i="16" s="1"/>
  <c r="D17" i="16"/>
  <c r="G17" i="16" s="1"/>
  <c r="D16" i="16"/>
  <c r="G16" i="16" s="1"/>
  <c r="D15" i="16"/>
  <c r="G15" i="16" s="1"/>
  <c r="D14" i="16"/>
  <c r="G14" i="16" s="1"/>
  <c r="D13" i="16"/>
  <c r="G13" i="16" s="1"/>
  <c r="D12" i="16"/>
  <c r="G12" i="16" s="1"/>
  <c r="D35" i="22" l="1"/>
  <c r="G35" i="22" s="1"/>
  <c r="D34" i="22"/>
  <c r="G34" i="22" s="1"/>
  <c r="D33" i="22"/>
  <c r="G33" i="22" s="1"/>
  <c r="D32" i="22"/>
  <c r="G32" i="22" s="1"/>
  <c r="D31" i="22"/>
  <c r="G31" i="22" s="1"/>
  <c r="D30" i="22"/>
  <c r="G30" i="22" s="1"/>
  <c r="D29" i="22"/>
  <c r="G29" i="22" s="1"/>
  <c r="D28" i="22"/>
  <c r="G28" i="22" s="1"/>
  <c r="D27" i="22"/>
  <c r="G27" i="22" s="1"/>
  <c r="F26" i="22"/>
  <c r="E26" i="22"/>
  <c r="C26" i="22"/>
  <c r="B26" i="22"/>
  <c r="D25" i="22"/>
  <c r="G25" i="22" s="1"/>
  <c r="D24" i="22"/>
  <c r="G24" i="22" s="1"/>
  <c r="D23" i="22"/>
  <c r="D22" i="22"/>
  <c r="G22" i="22" s="1"/>
  <c r="F21" i="22"/>
  <c r="E21" i="22"/>
  <c r="C21" i="22"/>
  <c r="B21" i="22"/>
  <c r="D20" i="22"/>
  <c r="G20" i="22" s="1"/>
  <c r="D19" i="22"/>
  <c r="G19" i="22" s="1"/>
  <c r="D18" i="22"/>
  <c r="G18" i="22" s="1"/>
  <c r="D17" i="22"/>
  <c r="G17" i="22" s="1"/>
  <c r="D16" i="22"/>
  <c r="G16" i="22" s="1"/>
  <c r="D15" i="22"/>
  <c r="G15" i="22" s="1"/>
  <c r="D14" i="22"/>
  <c r="F13" i="22"/>
  <c r="E13" i="22"/>
  <c r="C13" i="22"/>
  <c r="B13" i="22"/>
  <c r="D12" i="22"/>
  <c r="G12" i="22" s="1"/>
  <c r="D11" i="22"/>
  <c r="G11" i="22" s="1"/>
  <c r="D10" i="22"/>
  <c r="F9" i="22"/>
  <c r="E9" i="22"/>
  <c r="C9" i="22"/>
  <c r="B9" i="22"/>
  <c r="D8" i="22"/>
  <c r="G8" i="22" s="1"/>
  <c r="D7" i="22"/>
  <c r="G7" i="22" s="1"/>
  <c r="G6" i="22" s="1"/>
  <c r="F6" i="22"/>
  <c r="E6" i="22"/>
  <c r="D6" i="22"/>
  <c r="C6" i="22"/>
  <c r="B6" i="22"/>
  <c r="G10" i="23"/>
  <c r="G26" i="22" l="1"/>
  <c r="C37" i="22"/>
  <c r="E45" i="14" s="1"/>
  <c r="D21" i="22"/>
  <c r="D13" i="22"/>
  <c r="F37" i="22"/>
  <c r="E57" i="14" s="1"/>
  <c r="E37" i="22"/>
  <c r="D9" i="22"/>
  <c r="B37" i="22"/>
  <c r="G23" i="22"/>
  <c r="G21" i="22" s="1"/>
  <c r="G14" i="22"/>
  <c r="G13" i="22" s="1"/>
  <c r="G10" i="22"/>
  <c r="G9" i="22" s="1"/>
  <c r="D26" i="22"/>
  <c r="H41" i="14"/>
  <c r="H29" i="14"/>
  <c r="H24" i="14"/>
  <c r="H19" i="14"/>
  <c r="H14" i="14"/>
  <c r="E60" i="14" l="1"/>
  <c r="E55" i="14"/>
  <c r="E52" i="14"/>
  <c r="E50" i="14"/>
  <c r="E40" i="14"/>
  <c r="G37" i="22"/>
  <c r="E62" i="14"/>
  <c r="E47" i="14"/>
  <c r="E42" i="14"/>
  <c r="D37" i="22"/>
  <c r="E51" i="14"/>
  <c r="E46" i="14"/>
  <c r="E41" i="14"/>
  <c r="E56" i="14"/>
  <c r="E61" i="14"/>
  <c r="E54" i="14"/>
  <c r="E49" i="14"/>
  <c r="E44" i="14"/>
  <c r="E59" i="14"/>
  <c r="E39" i="14"/>
  <c r="E24" i="9"/>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D38" i="5" s="1"/>
  <c r="C9" i="5"/>
  <c r="F7" i="5"/>
  <c r="F6" i="5"/>
  <c r="F5" i="5"/>
  <c r="B4" i="5"/>
  <c r="B20" i="5" s="1"/>
  <c r="F42" i="4"/>
  <c r="E42" i="4"/>
  <c r="F35" i="4"/>
  <c r="E35" i="4"/>
  <c r="F30" i="4"/>
  <c r="E30" i="4"/>
  <c r="C26" i="4"/>
  <c r="B26" i="4"/>
  <c r="F24" i="4"/>
  <c r="E24" i="4"/>
  <c r="F14" i="4"/>
  <c r="E14" i="4"/>
  <c r="C13" i="4"/>
  <c r="B13" i="4"/>
  <c r="C61" i="3"/>
  <c r="B61" i="3"/>
  <c r="C55" i="3"/>
  <c r="B55" i="3"/>
  <c r="C48" i="3"/>
  <c r="B48" i="3"/>
  <c r="C43" i="3"/>
  <c r="B43" i="3"/>
  <c r="C32" i="3"/>
  <c r="B32" i="3"/>
  <c r="C27" i="3"/>
  <c r="B27" i="3"/>
  <c r="C17" i="3"/>
  <c r="B17" i="3"/>
  <c r="C13" i="3"/>
  <c r="B13" i="3"/>
  <c r="C4" i="3"/>
  <c r="B4" i="3"/>
  <c r="D16" i="9" l="1"/>
  <c r="B3" i="8"/>
  <c r="C59" i="7"/>
  <c r="B45" i="7"/>
  <c r="B33" i="7"/>
  <c r="C43" i="6"/>
  <c r="B43" i="6"/>
  <c r="C3" i="6"/>
  <c r="B3" i="6"/>
  <c r="F26" i="4"/>
  <c r="C24" i="3"/>
  <c r="B24" i="3"/>
  <c r="B28" i="4"/>
  <c r="C28" i="4"/>
  <c r="C3" i="8"/>
  <c r="C45" i="7"/>
  <c r="E30" i="9"/>
  <c r="E12" i="8"/>
  <c r="B24" i="6"/>
  <c r="E16" i="9"/>
  <c r="C24" i="6"/>
  <c r="C33" i="7"/>
  <c r="D30" i="9"/>
  <c r="E20" i="5"/>
  <c r="E38" i="5" s="1"/>
  <c r="F9" i="5"/>
  <c r="B64" i="3"/>
  <c r="D3" i="8"/>
  <c r="F27" i="5"/>
  <c r="B59" i="7"/>
  <c r="C64" i="3"/>
  <c r="E46" i="4"/>
  <c r="E4" i="8"/>
  <c r="F46" i="4"/>
  <c r="E26" i="4"/>
  <c r="F116" i="13" s="1"/>
  <c r="F16" i="8"/>
  <c r="F12" i="8" s="1"/>
  <c r="F6" i="8"/>
  <c r="F4" i="8" s="1"/>
  <c r="B38" i="5"/>
  <c r="F4" i="5"/>
  <c r="C20" i="5"/>
  <c r="C38" i="5" s="1"/>
  <c r="D3" i="9" l="1"/>
  <c r="D34" i="9" s="1"/>
  <c r="C61" i="7"/>
  <c r="B61" i="7"/>
  <c r="F48" i="4"/>
  <c r="C66" i="3"/>
  <c r="B66" i="3"/>
  <c r="E48" i="4"/>
  <c r="E3" i="9"/>
  <c r="E34" i="9" s="1"/>
  <c r="E3" i="8"/>
  <c r="F3" i="8"/>
  <c r="F20" i="5"/>
  <c r="F38" i="5"/>
  <c r="D23" i="20" l="1"/>
  <c r="D22" i="20"/>
  <c r="D21" i="20"/>
  <c r="D20" i="20"/>
  <c r="D19" i="20"/>
  <c r="D18" i="20"/>
  <c r="D17" i="20"/>
  <c r="D16" i="20"/>
  <c r="D15" i="20"/>
  <c r="D14" i="20"/>
  <c r="D10" i="20"/>
  <c r="D9" i="20"/>
  <c r="D8" i="20"/>
  <c r="D7" i="20"/>
  <c r="D6" i="20"/>
  <c r="D5" i="20"/>
  <c r="D4" i="20"/>
  <c r="C15" i="15" l="1"/>
  <c r="C32" i="16" l="1"/>
  <c r="B32" i="16"/>
  <c r="E8" i="14" l="1"/>
  <c r="E29" i="24"/>
  <c r="H34" i="14" s="1"/>
  <c r="D29" i="24"/>
  <c r="C29" i="24"/>
  <c r="E9" i="24"/>
  <c r="D9" i="24"/>
  <c r="C9" i="24"/>
  <c r="E5" i="24"/>
  <c r="E13" i="24" s="1"/>
  <c r="E17" i="24" s="1"/>
  <c r="E21" i="24" s="1"/>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C21" i="21"/>
  <c r="B21" i="21"/>
  <c r="D24" i="20"/>
  <c r="C24" i="20"/>
  <c r="B24" i="20"/>
  <c r="D11" i="20"/>
  <c r="C11" i="20"/>
  <c r="B11"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D70" i="18"/>
  <c r="G70" i="18" s="1"/>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1" i="18"/>
  <c r="G11" i="18" s="1"/>
  <c r="D10" i="18"/>
  <c r="G10" i="18" s="1"/>
  <c r="D9" i="18"/>
  <c r="G9" i="18" s="1"/>
  <c r="D8" i="18"/>
  <c r="G8" i="18" s="1"/>
  <c r="D7" i="18"/>
  <c r="G7" i="18" s="1"/>
  <c r="D6" i="18"/>
  <c r="G6" i="18" s="1"/>
  <c r="D5" i="18"/>
  <c r="G5" i="18" s="1"/>
  <c r="F4" i="18"/>
  <c r="E4" i="18"/>
  <c r="C4" i="18"/>
  <c r="B4" i="18"/>
  <c r="F15" i="17"/>
  <c r="E15" i="17"/>
  <c r="H56" i="14" s="1"/>
  <c r="C15" i="17"/>
  <c r="E18" i="14" s="1"/>
  <c r="B15" i="17"/>
  <c r="H49" i="14" s="1"/>
  <c r="D13" i="17"/>
  <c r="G13" i="17" s="1"/>
  <c r="D11" i="17"/>
  <c r="G11" i="17" s="1"/>
  <c r="D9" i="17"/>
  <c r="G9" i="17" s="1"/>
  <c r="D7" i="17"/>
  <c r="G7" i="17" s="1"/>
  <c r="D5" i="17"/>
  <c r="G5" i="17" s="1"/>
  <c r="F67" i="16"/>
  <c r="E67" i="16"/>
  <c r="C67" i="16"/>
  <c r="B67" i="16"/>
  <c r="D65" i="16"/>
  <c r="G65" i="16" s="1"/>
  <c r="D63" i="16"/>
  <c r="G63" i="16" s="1"/>
  <c r="D61" i="16"/>
  <c r="G61" i="16" s="1"/>
  <c r="D59" i="16"/>
  <c r="G59" i="16" s="1"/>
  <c r="D57" i="16"/>
  <c r="G57" i="16" s="1"/>
  <c r="D55" i="16"/>
  <c r="G55" i="16" s="1"/>
  <c r="D53" i="16"/>
  <c r="G53" i="16" s="1"/>
  <c r="D51" i="16"/>
  <c r="F44" i="16"/>
  <c r="E44" i="16"/>
  <c r="C44" i="16"/>
  <c r="B44" i="16"/>
  <c r="D42" i="16"/>
  <c r="G42" i="16" s="1"/>
  <c r="D41" i="16"/>
  <c r="G41" i="16" s="1"/>
  <c r="D40" i="16"/>
  <c r="G40" i="16" s="1"/>
  <c r="D39" i="16"/>
  <c r="G39" i="16" s="1"/>
  <c r="F32" i="16"/>
  <c r="H47" i="14" s="1"/>
  <c r="I47" i="14" s="1"/>
  <c r="E32" i="16"/>
  <c r="E14" i="14" s="1"/>
  <c r="H45" i="14"/>
  <c r="E12" i="14"/>
  <c r="D31" i="16"/>
  <c r="G31"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2" i="14"/>
  <c r="H42" i="14"/>
  <c r="H40" i="14"/>
  <c r="H39" i="14"/>
  <c r="H37" i="14"/>
  <c r="H36" i="14"/>
  <c r="H33" i="14"/>
  <c r="H32" i="14"/>
  <c r="H30" i="14"/>
  <c r="H28" i="14"/>
  <c r="H27" i="14"/>
  <c r="H25" i="14"/>
  <c r="H23" i="14"/>
  <c r="H22" i="14"/>
  <c r="H20" i="14"/>
  <c r="E20" i="14"/>
  <c r="H18" i="14"/>
  <c r="H17" i="14"/>
  <c r="H15" i="14"/>
  <c r="H13" i="14"/>
  <c r="H12" i="14"/>
  <c r="H10" i="14"/>
  <c r="H9" i="14"/>
  <c r="H8" i="14"/>
  <c r="H7" i="14"/>
  <c r="E15" i="14" l="1"/>
  <c r="I15" i="14" s="1"/>
  <c r="H51" i="14"/>
  <c r="E19" i="14"/>
  <c r="I19" i="14" s="1"/>
  <c r="I18" i="14"/>
  <c r="E17" i="14"/>
  <c r="I17" i="14" s="1"/>
  <c r="D42" i="18"/>
  <c r="G42" i="18" s="1"/>
  <c r="D12" i="18"/>
  <c r="G12" i="18" s="1"/>
  <c r="C26" i="20"/>
  <c r="E33" i="14" s="1"/>
  <c r="I33" i="14" s="1"/>
  <c r="G19" i="15"/>
  <c r="H50" i="14"/>
  <c r="I50" i="14" s="1"/>
  <c r="C38" i="15"/>
  <c r="B26" i="20"/>
  <c r="E32" i="14" s="1"/>
  <c r="D52" i="18"/>
  <c r="G52" i="18" s="1"/>
  <c r="D15" i="19"/>
  <c r="I32" i="14"/>
  <c r="D24" i="19"/>
  <c r="B41" i="19"/>
  <c r="E27" i="14" s="1"/>
  <c r="I27" i="14" s="1"/>
  <c r="D68" i="18"/>
  <c r="G68" i="18" s="1"/>
  <c r="C13" i="24"/>
  <c r="C17" i="24" s="1"/>
  <c r="C21" i="24" s="1"/>
  <c r="D13" i="24"/>
  <c r="D17" i="24" s="1"/>
  <c r="D21" i="24" s="1"/>
  <c r="F38" i="15"/>
  <c r="I12" i="14"/>
  <c r="B76" i="18"/>
  <c r="E22" i="14" s="1"/>
  <c r="I22" i="14" s="1"/>
  <c r="D32" i="18"/>
  <c r="G32" i="18" s="1"/>
  <c r="D67" i="16"/>
  <c r="F41" i="19"/>
  <c r="E30" i="14" s="1"/>
  <c r="I30" i="14" s="1"/>
  <c r="E38" i="15"/>
  <c r="G51" i="16"/>
  <c r="G67" i="16" s="1"/>
  <c r="G16" i="19"/>
  <c r="G15" i="19" s="1"/>
  <c r="D15" i="15"/>
  <c r="D64" i="18"/>
  <c r="G64" i="18" s="1"/>
  <c r="G35" i="19"/>
  <c r="G15" i="15"/>
  <c r="G29" i="15"/>
  <c r="D29" i="15"/>
  <c r="D22" i="18"/>
  <c r="G22" i="18" s="1"/>
  <c r="I45" i="14"/>
  <c r="H46" i="14"/>
  <c r="I46" i="14" s="1"/>
  <c r="D19" i="15"/>
  <c r="D4" i="18"/>
  <c r="G4" i="18" s="1"/>
  <c r="D32" i="16"/>
  <c r="E76" i="18"/>
  <c r="E24" i="14" s="1"/>
  <c r="I24" i="14" s="1"/>
  <c r="G15" i="17"/>
  <c r="F76" i="18"/>
  <c r="E25" i="14" s="1"/>
  <c r="I25" i="14" s="1"/>
  <c r="D5" i="19"/>
  <c r="C41" i="19"/>
  <c r="H60" i="14" s="1"/>
  <c r="D35" i="19"/>
  <c r="B38" i="15"/>
  <c r="D56" i="18"/>
  <c r="G56" i="18" s="1"/>
  <c r="E41" i="19"/>
  <c r="H61" i="14" s="1"/>
  <c r="D26" i="20"/>
  <c r="E34" i="14" s="1"/>
  <c r="I34" i="14" s="1"/>
  <c r="E37" i="14"/>
  <c r="I37" i="14" s="1"/>
  <c r="E36" i="14"/>
  <c r="I36" i="14" s="1"/>
  <c r="I20" i="14"/>
  <c r="I14" i="14"/>
  <c r="I7" i="14"/>
  <c r="D42" i="1" s="1"/>
  <c r="I9" i="14"/>
  <c r="D44" i="1" s="1"/>
  <c r="I10" i="14"/>
  <c r="D45" i="1" s="1"/>
  <c r="I8" i="14"/>
  <c r="D43" i="1" s="1"/>
  <c r="G24" i="19"/>
  <c r="I56" i="14"/>
  <c r="I51" i="14"/>
  <c r="I41" i="14"/>
  <c r="G44" i="16"/>
  <c r="I40" i="14"/>
  <c r="I42" i="14"/>
  <c r="I52" i="14"/>
  <c r="G32" i="16"/>
  <c r="I49" i="14"/>
  <c r="I39" i="14"/>
  <c r="G7" i="19"/>
  <c r="G5" i="19" s="1"/>
  <c r="C76" i="18"/>
  <c r="E13" i="14"/>
  <c r="I13" i="14" s="1"/>
  <c r="D44" i="16"/>
  <c r="H44" i="14"/>
  <c r="I44" i="14" s="1"/>
  <c r="D15" i="17"/>
  <c r="G38" i="15" l="1"/>
  <c r="D41" i="19"/>
  <c r="E29" i="14"/>
  <c r="I29" i="14" s="1"/>
  <c r="D48" i="1" s="1"/>
  <c r="H62" i="14"/>
  <c r="I62" i="14" s="1"/>
  <c r="H57" i="14"/>
  <c r="I57" i="14" s="1"/>
  <c r="H54" i="14"/>
  <c r="I54" i="14" s="1"/>
  <c r="H59" i="14"/>
  <c r="I59" i="14" s="1"/>
  <c r="D38" i="15"/>
  <c r="D50" i="1"/>
  <c r="E28" i="14"/>
  <c r="I28" i="14" s="1"/>
  <c r="G76" i="18"/>
  <c r="D46" i="1"/>
  <c r="G41" i="19"/>
  <c r="D76" i="18"/>
  <c r="I60" i="14"/>
  <c r="D51" i="1"/>
  <c r="D49" i="1"/>
  <c r="H55" i="14"/>
  <c r="I55" i="14" s="1"/>
  <c r="E23" i="14"/>
  <c r="I23" i="14" s="1"/>
  <c r="I61" i="14"/>
  <c r="D54" i="1" s="1"/>
  <c r="D47" i="1" l="1"/>
  <c r="D52" i="1"/>
  <c r="D55"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<sst xmlns="http://schemas.openxmlformats.org/spreadsheetml/2006/main" count="1799" uniqueCount="688">
  <si>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</si>
  <si>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</si>
  <si>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</si>
  <si>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</si>
  <si>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</si>
  <si>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</si>
  <si>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</si>
  <si>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</si>
  <si>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</si>
  <si>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</si>
  <si>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</si>
  <si>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</si>
  <si>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</si>
  <si>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</si>
  <si>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</si>
  <si>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</si>
  <si>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</si>
  <si>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</si>
  <si>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</si>
  <si>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</si>
  <si>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</si>
  <si>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</si>
  <si>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</si>
  <si>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</si>
  <si>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</si>
  <si>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</si>
  <si>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</si>
  <si>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</si>
  <si>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</si>
  <si>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</si>
  <si>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</si>
  <si>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</si>
  <si>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</si>
  <si>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</si>
  <si>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</si>
  <si>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</si>
  <si>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</si>
  <si>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</si>
  <si>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</si>
  <si>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</si>
  <si>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</si>
  <si>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</si>
  <si>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</si>
  <si>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</si>
  <si>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</si>
  <si>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</si>
  <si>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</si>
  <si>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</si>
  <si>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</si>
  <si>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</si>
  <si>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</si>
  <si>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</si>
  <si>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</si>
  <si>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</si>
  <si>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</si>
  <si>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</si>
  <si>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</si>
  <si>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</si>
  <si>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</si>
  <si>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</si>
  <si>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</si>
  <si>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</si>
  <si>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</si>
  <si>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</si>
  <si>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</si>
  <si>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</si>
  <si>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</si>
  <si>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</si>
  <si>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</si>
  <si>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</si>
  <si>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</si>
  <si>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</si>
  <si>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</si>
  <si>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</si>
  <si>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</si>
  <si>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</si>
  <si>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</si>
  <si>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</si>
  <si>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</si>
  <si>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</si>
  <si>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</si>
  <si>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</si>
  <si>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</si>
  <si>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</si>
  <si>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</si>
  <si>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</si>
  <si>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</si>
  <si>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</si>
  <si>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</si>
  <si>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</si>
  <si>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</si>
  <si>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</si>
  <si>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</si>
  <si>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</si>
  <si>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</si>
  <si>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</si>
  <si>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</si>
  <si>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</si>
  <si>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</si>
  <si>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</si>
  <si>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</si>
  <si>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</si>
  <si>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</si>
  <si>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</si>
  <si>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</si>
  <si>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</si>
  <si>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</si>
  <si>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</si>
  <si>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</si>
  <si>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</si>
  <si>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</si>
  <si>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</si>
  <si>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</si>
  <si>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</si>
  <si>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</si>
  <si>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</si>
  <si>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</si>
  <si>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</si>
  <si>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</si>
  <si>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</si>
  <si>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</si>
  <si>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</si>
  <si>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</si>
  <si>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</si>
  <si>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</si>
  <si>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</si>
  <si>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</si>
  <si>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</si>
  <si>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</si>
  <si>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</si>
  <si>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</si>
  <si>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</si>
  <si>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</si>
  <si>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</si>
  <si>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</si>
  <si>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</si>
  <si>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</si>
  <si>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</si>
  <si>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</si>
  <si>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</si>
  <si>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</si>
  <si>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</si>
  <si>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</si>
  <si>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</si>
  <si>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</si>
  <si>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</si>
  <si>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</si>
  <si>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</si>
  <si>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</si>
  <si>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</si>
  <si>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</si>
  <si>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</si>
  <si>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</si>
  <si>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</si>
  <si>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</si>
  <si>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</si>
  <si>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</si>
  <si>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</si>
  <si>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</si>
  <si>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</si>
  <si>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</si>
  <si>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</si>
  <si>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</si>
  <si>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</si>
  <si>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</si>
  <si>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</si>
  <si>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</si>
  <si>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</si>
  <si>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</si>
  <si>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</si>
  <si>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</si>
  <si>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</si>
  <si>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</si>
  <si>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</si>
  <si>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</si>
  <si>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</si>
  <si>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</si>
  <si>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</si>
  <si>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</si>
  <si>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</si>
  <si>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</si>
  <si>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</si>
  <si>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</si>
  <si>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</si>
  <si>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</si>
  <si>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</si>
  <si>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</si>
  <si>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</si>
  <si>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</si>
  <si>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</si>
  <si>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</si>
  <si>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</si>
  <si>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</si>
  <si>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</si>
  <si>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</si>
  <si>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</si>
  <si>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</si>
  <si>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</si>
  <si>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</si>
  <si>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</si>
  <si>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</si>
  <si>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</si>
  <si>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</si>
  <si>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</si>
  <si>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</si>
  <si>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</si>
  <si>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</si>
  <si>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</si>
  <si>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</si>
  <si>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</si>
  <si>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</si>
  <si>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</si>
  <si>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</si>
  <si>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</si>
  <si>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</si>
  <si>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</si>
  <si>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</si>
  <si>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</si>
  <si>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</si>
  <si>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</si>
  <si>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Otros Orígenes de Operación</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</si>
  <si>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</si>
  <si>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</si>
  <si>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</si>
  <si>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</si>
  <si>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</si>
  <si>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</si>
  <si>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</si>
  <si>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</si>
  <si>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</si>
  <si>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</si>
  <si>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Externo</t>
  </si>
  <si>
    <t>Otros Orígenes de Financiamiento</t>
  </si>
  <si>
    <t>Servicios de la Deuda</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</si>
  <si>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</si>
  <si>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</si>
  <si>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</si>
  <si>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</si>
  <si>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</si>
  <si>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</si>
  <si>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</si>
  <si>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</si>
  <si>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</si>
  <si>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</si>
  <si>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</si>
  <si>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</si>
  <si>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</si>
  <si>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</si>
  <si>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</si>
  <si>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</si>
  <si>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</si>
  <si>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</si>
  <si>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</si>
  <si>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</si>
  <si>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</si>
  <si>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</si>
  <si>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</si>
  <si>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</si>
  <si>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</si>
  <si>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</si>
  <si>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</si>
  <si>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</si>
  <si>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</si>
  <si>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</si>
  <si>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</si>
  <si>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</si>
  <si>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</si>
  <si>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</si>
  <si>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</si>
  <si>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</si>
  <si>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</si>
  <si>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</si>
  <si>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</si>
  <si>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</si>
  <si>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</si>
  <si>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</si>
  <si>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</si>
  <si>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</si>
  <si>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</si>
  <si>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</si>
  <si>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</si>
  <si>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</si>
  <si>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</si>
  <si>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</si>
  <si>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</si>
  <si>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</si>
  <si>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</si>
  <si>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</si>
  <si>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</si>
  <si>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</si>
  <si>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</si>
  <si>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</si>
  <si>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</si>
  <si>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</si>
  <si>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</si>
  <si>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</si>
  <si>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</si>
  <si>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</si>
  <si>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</si>
  <si>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</si>
  <si>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</si>
  <si>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</si>
  <si>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</si>
  <si>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</si>
  <si>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</si>
  <si>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</si>
  <si>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</si>
  <si>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</si>
  <si>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</si>
  <si>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</si>
  <si>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</si>
  <si>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</si>
  <si>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</si>
  <si>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</si>
  <si>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</si>
  <si>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</si>
  <si>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</si>
  <si>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</si>
  <si>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</si>
  <si>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</si>
  <si>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</si>
  <si>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</si>
  <si>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</si>
  <si>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</si>
  <si>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</si>
  <si>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</si>
  <si>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</si>
  <si>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</si>
  <si>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</si>
  <si>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</si>
  <si>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</si>
  <si>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</si>
  <si>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</si>
  <si>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</si>
  <si>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</si>
  <si>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</si>
  <si>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</si>
  <si>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</si>
  <si>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</si>
  <si>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</si>
  <si>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</si>
  <si>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</si>
  <si>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</si>
  <si>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</si>
  <si>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</si>
  <si>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</si>
  <si>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</si>
  <si>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</si>
  <si>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</si>
  <si>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</si>
  <si>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</si>
  <si>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</si>
  <si>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</si>
  <si>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</si>
  <si>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</si>
  <si>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</si>
  <si>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</si>
  <si>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</si>
  <si>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</si>
  <si>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</si>
  <si>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</si>
  <si>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</si>
  <si>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</si>
  <si>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</si>
  <si>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</si>
  <si>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</si>
  <si>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</si>
  <si>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</si>
  <si>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</si>
  <si>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</si>
  <si>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</si>
  <si>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</si>
  <si>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</si>
  <si>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</si>
  <si>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</si>
  <si>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</si>
  <si>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</si>
  <si>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</si>
  <si>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</si>
  <si>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</si>
  <si>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</si>
  <si>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</si>
  <si>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</si>
  <si>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</si>
  <si>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</si>
  <si>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</si>
  <si>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</si>
  <si>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</si>
  <si>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</si>
  <si>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</si>
  <si>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</si>
  <si>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</si>
  <si>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</si>
  <si>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</si>
  <si>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</si>
  <si>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</si>
  <si>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</si>
  <si>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</si>
  <si>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</si>
  <si>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</si>
  <si>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</si>
  <si>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</si>
  <si>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</si>
  <si>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</si>
  <si>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</si>
  <si>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</si>
  <si>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</si>
  <si>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</si>
  <si>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</si>
  <si>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del Poder Ejecutivo Federal o Estatal y de los Municipios</t>
  </si>
  <si>
    <t>Ingresos excedentes</t>
  </si>
  <si>
    <t>“Bajo protesta de decir verdad declaramos que los Estados Financieros y sus notas, son razonablemente correctos y son responsabilidad del emisor”.</t>
  </si>
  <si>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</si>
  <si>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</si>
  <si>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</si>
  <si>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</si>
  <si>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</si>
  <si>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</si>
  <si>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</si>
  <si>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</si>
  <si>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</si>
  <si>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</si>
  <si>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</si>
  <si>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</si>
  <si>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</si>
  <si>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</si>
  <si>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</si>
  <si>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</si>
  <si>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</si>
  <si>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</si>
  <si>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</si>
  <si>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</si>
  <si>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</si>
  <si>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</si>
  <si>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</si>
  <si>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</si>
  <si>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</si>
  <si>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</si>
  <si>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</si>
  <si>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</si>
  <si>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</si>
  <si>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</si>
  <si>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</si>
  <si>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</si>
  <si>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</si>
  <si>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</si>
  <si>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</si>
  <si>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</si>
  <si>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</si>
  <si>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</si>
  <si>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</si>
  <si>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</si>
  <si>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</si>
  <si>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</si>
  <si>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</si>
  <si>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</si>
  <si>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</si>
  <si>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</si>
  <si>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</si>
  <si>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</si>
  <si>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</si>
  <si>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</si>
  <si>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</si>
  <si>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</si>
  <si>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</si>
  <si>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</si>
  <si>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</si>
  <si>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</si>
  <si>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</si>
  <si>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</si>
  <si>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</si>
  <si>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</si>
  <si>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</si>
  <si>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</si>
  <si>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</si>
  <si>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</si>
  <si>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</si>
  <si>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</si>
  <si>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</si>
  <si>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</si>
  <si>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</si>
  <si>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</si>
  <si>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</si>
  <si>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</si>
  <si>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</si>
  <si>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</si>
  <si>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</si>
  <si>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</si>
  <si>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</si>
  <si>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</si>
  <si>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</si>
  <si>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</si>
  <si>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</si>
  <si>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</si>
  <si>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</si>
  <si>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</si>
  <si>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</si>
  <si>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</si>
  <si>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</si>
  <si>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</si>
  <si>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</si>
  <si>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</si>
  <si>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</si>
  <si>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</si>
  <si>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</si>
  <si>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</si>
  <si>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</si>
  <si>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</si>
  <si>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</si>
  <si>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</si>
  <si>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</si>
  <si>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</si>
  <si>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</si>
  <si>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</si>
  <si>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</si>
  <si>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</si>
  <si>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</si>
  <si>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</si>
  <si>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</si>
  <si>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</si>
  <si>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</si>
  <si>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</si>
  <si>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</si>
  <si>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</si>
  <si>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</si>
  <si>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Prestación de Servicios Públicos</t>
  </si>
  <si>
    <t>Provisión de Bienes Públicos</t>
  </si>
  <si>
    <t>Regulación y supervisión</t>
  </si>
  <si>
    <t>Operaciones ajenas</t>
  </si>
  <si>
    <t>Obligaciones de cumplimiento de resolución jurisdiccional</t>
  </si>
  <si>
    <t>Pensiones y jubilaciones</t>
  </si>
  <si>
    <t>Aportaciones a la seguridad social</t>
  </si>
  <si>
    <t>Aportaciones a fondos de estabilización</t>
  </si>
  <si>
    <t>Aportaciones a fondos de inversión y reestructura de pensiones</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</si>
  <si>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</si>
  <si>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</si>
  <si>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</si>
  <si>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</si>
  <si>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</si>
  <si>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</si>
  <si>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</si>
  <si>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</si>
  <si>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</si>
  <si>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</si>
  <si>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</si>
  <si>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</si>
  <si>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</si>
  <si>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</si>
  <si>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</si>
  <si>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</si>
  <si>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</si>
  <si>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</si>
  <si>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</si>
  <si>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</si>
  <si>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</si>
  <si>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</si>
  <si>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</si>
  <si>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</si>
  <si>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</si>
  <si>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</si>
  <si>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</si>
  <si>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</si>
  <si>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</si>
  <si>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</si>
  <si>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</si>
  <si>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</si>
  <si>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</si>
  <si>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</si>
  <si>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</si>
  <si>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</si>
  <si>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</si>
  <si>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</si>
  <si>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</si>
  <si>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</si>
  <si>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</si>
  <si>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</si>
  <si>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</si>
  <si>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</si>
  <si>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</si>
  <si>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</si>
  <si>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</si>
  <si>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</si>
  <si>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</si>
  <si>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</si>
  <si>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</si>
  <si>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</si>
  <si>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</si>
  <si>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t>II. Egresos Presupuestarios (II=3+4)</t>
  </si>
  <si>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</si>
  <si>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</si>
  <si>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</si>
  <si>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</si>
  <si>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</si>
  <si>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</si>
  <si>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</si>
  <si>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</si>
  <si>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</si>
  <si>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</si>
  <si>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Subsidios sujetos a Reglas de Operación</t>
  </si>
  <si>
    <t>Subsidios sujetos a Lineamientos de Operación.</t>
  </si>
  <si>
    <t>Bienes, Servicios e Infraestructura Pública</t>
  </si>
  <si>
    <t>Proyectos de Inversión en Infraestructura y Obra Pública</t>
  </si>
  <si>
    <t>Desempeño de las Funciones de Gobierno</t>
  </si>
  <si>
    <t>Funciones de las Fuerzas Armadas</t>
  </si>
  <si>
    <t>Fomento, Promoción y Servicios para el Desarrollo Económico y Social</t>
  </si>
  <si>
    <t>Atención a desastres por eventos naturales</t>
  </si>
  <si>
    <t>Articulación, coordinación e instrumentación de políticas públicas</t>
  </si>
  <si>
    <t>Investigación y desarrollo</t>
  </si>
  <si>
    <t>Servicios de protección y conservación ambiental</t>
  </si>
  <si>
    <t>Administrativos y de Apoyo a la Gestión Presupuestaria</t>
  </si>
  <si>
    <t>Apoyo para el desarrollo de las funciones de gobierno</t>
  </si>
  <si>
    <t>Apoyo al buen gobierno y mejoramiento de la gestión</t>
  </si>
  <si>
    <t>Provisiones y reasignaciones presupuestarias específicas</t>
  </si>
  <si>
    <t>Compromisos, cumplimiento de Obligaciones y otras Aportaciones</t>
  </si>
  <si>
    <t>Participaciones a entidades federativas y municipios</t>
  </si>
  <si>
    <t>Costo financiero, deuda o apoyos a deudores y ahorradores de la banca</t>
  </si>
  <si>
    <t>Adeudos de ejercicios fiscales anteriores (ADEFAS)</t>
  </si>
  <si>
    <t>Aportaciones Federales</t>
  </si>
  <si>
    <t>Resultado del Ejercicio (Ahorro/Desahorro)</t>
  </si>
  <si>
    <t>Resultado del Ejercicio (Ahorro/ Desahorro)</t>
  </si>
  <si>
    <t>Ingresos de los Entes Públicos de los Poderes Legislativo y Judicial, de los Órganos Autónomos y del Sector Paraestatal o Paramunicipal, así como de las Empresas Públicas del Estado</t>
  </si>
  <si>
    <t>MUNICIPIO DE SALAMANCA, GUANAJUATO.
Estado de Actividades
Del 1 de Enero al 31 de Marzo de 2026
(Cifras en Pesos)</t>
  </si>
  <si>
    <t>MUNICIPIO DE SALAMANCA, GUANAJUATO.
Estado de Situación Financiera
Al 31 de Marzo de 2026
(Cifras en Pesos)</t>
  </si>
  <si>
    <t>Hacienda Pública/Patrimonio Contribuido Neto de 2025</t>
  </si>
  <si>
    <t>Hacienda Pública/Patrimonio Generado Neto de 2025</t>
  </si>
  <si>
    <t>Exceso o Insuficiencia en la Actualización de la Hacienda Pública/Patrimonio Neto de 2025</t>
  </si>
  <si>
    <t>Hacienda Pública/Patrimonio Neto Final de 2025</t>
  </si>
  <si>
    <t>Cambios en la Hacienda Pública/Patrimonio Contribuido Neto de 2026</t>
  </si>
  <si>
    <t>Variaciones de la Hacienda Pública/Patrimonio Generado Neto de 2026</t>
  </si>
  <si>
    <t>Cambios en el Exceso o Insuficiencia en la Actualización de la Hacienda Pública/Patrimonio Neto de 2026</t>
  </si>
  <si>
    <t>Hacienda Pública/Patrimonio Neto Final de 2026</t>
  </si>
  <si>
    <t>MUNICIPIO DE SALAMANCA, GUANAJUATO.
Estado de Variación en la Hacienda Pública
Del 1 de Enero 31 de Marzo de 2026
(Cifras en Pesos)</t>
  </si>
  <si>
    <t>MUNICIPIO DE SALAMANCA, GUANAJUATO.
Estado de Cambios en la Situación Financiera
Del 1 de Enero al 31 de Marzo de 2026
(Cifras en Pesos)</t>
  </si>
  <si>
    <t>MUNICIPIO DE SALAMANCA, GUANAJUATO.
Estado de Flujos de Efectivo
Del 1 de Enero al 31 de Marzo de 2026
(Cifras en Pesos)</t>
  </si>
  <si>
    <t>MUNICIPIO DE SALAMANCA, GUANAJUATO.
Estado Analítico del Activo
Del 1 de Enero al 31 de Marzo de 2026
(Cifras en Pesos)</t>
  </si>
  <si>
    <t>MUNICIPIO DE SALAMANCA, GUANAJUATO.
Estado Analítico de la Deuda y Otros Pasivos
Del 1 de Enero al 31 de Marzo de 2026
(Cifras en Pesos)</t>
  </si>
  <si>
    <t>MUNICIPIO DE SALAMANCA, GUANAJUATO.</t>
  </si>
  <si>
    <t>Correspondiente del 1 de Enero al 31 de Marzo de 2026</t>
  </si>
  <si>
    <t>MUNICIPIO DE SALAMANCA, GUANAJUATO.
Estado Analítico del Ejercicio del Presupuesto de Egresos
Clasificación por Objeto del Gasto (Capítulo y Concepto)
Del 1 de Enero al 31 de Marzo de 2026
(Cifras en Pesos)</t>
  </si>
  <si>
    <t>MUNICIPIO DE SALAMANCA, GUANAJUATO.
Estado Analítico del Ejercicio del Presupuesto de Egresos
Clasificación Económica (por Tipo de Gasto)
Del 1 de Enero al 31 de Marzo de 2026
(Cifras en Pesos)</t>
  </si>
  <si>
    <t>31111M260010000 H. AYUNTAMIENTO</t>
  </si>
  <si>
    <t>31111M260020000 PRESIDENCIA MUNICIPAL</t>
  </si>
  <si>
    <t>31111M260030100 SECRETARIA DEL H. AYUNTA</t>
  </si>
  <si>
    <t>31111M260030200 DIRECCION DE FISCALIZACI</t>
  </si>
  <si>
    <t>31111M260030300 DIRECCION DE PROTECCION</t>
  </si>
  <si>
    <t>31111M260040000 JUZGADO MUNICIPAL</t>
  </si>
  <si>
    <t>31111M260050000 TESORERIA MUNICIPAL</t>
  </si>
  <si>
    <t>31111M260060000 CONTRALORIA MUNICIPAL</t>
  </si>
  <si>
    <t>31111M260070000 DIRECCION GENERAL DE SEG</t>
  </si>
  <si>
    <t>31111M260080000 DIR GENERAL DE DESARROLL</t>
  </si>
  <si>
    <t>31111M260090100 DIR GRAL BIENESTAR Y DES</t>
  </si>
  <si>
    <t>31111M260090200 DIR DE LA COMISION MUNIC</t>
  </si>
  <si>
    <t>31111M260100100 DIR GRAL SERVICIOS PUBLI</t>
  </si>
  <si>
    <t>31111M260110000 DIRECCION GENERAL DE OBR</t>
  </si>
  <si>
    <t>31111M260120100 OFICIALIA MAYOR</t>
  </si>
  <si>
    <t>31111M260120201 DIRECCION DE RECURSOS MA</t>
  </si>
  <si>
    <t>31111M260120300 DIR TECNOLOGIA DE LA INF</t>
  </si>
  <si>
    <t>31111M260120400 DIR RECURSOS HUMANOS</t>
  </si>
  <si>
    <t>31111M260130000 DIRECCION GENERAL DE COM</t>
  </si>
  <si>
    <t>31111M260140000 DIRECCION GENERAL DE MOV</t>
  </si>
  <si>
    <t>31111M260150000 DIR GRAL DE ORDENAMIENTO</t>
  </si>
  <si>
    <t>31111M260160000 DIR GRAL DE GESTION FINA</t>
  </si>
  <si>
    <t>31111M260900100 DESARROLLO INTEGRAL DE L</t>
  </si>
  <si>
    <t>31111M260900200 INT SALMAN PRA PERSONAS</t>
  </si>
  <si>
    <t>31111M260900300 INSTITUTO MUNICIPAL DE P</t>
  </si>
  <si>
    <t>31111M260900400 INSTITUTO DE LA MUJER</t>
  </si>
  <si>
    <t>MUNICIPIO DE SALAMANCA, GUANAJUATO.
Estado Analítico del Ejercicio del Presupuesto de Egresos
Clasificación Administrativa
Del 1 de Enero al 31 de Marzo de 2026
(Cifras en Pesos)</t>
  </si>
  <si>
    <t>MUNICIPIO DE SALAMANCA, GUANAJUATO.
Estado Analítico del Ejercicio del Presupuesto de Egresos
Clasificación Funcional (Finalidad y Función)
Del 1 de Enero al 31 de Marzo de 2026
(Cifras en Pesos)</t>
  </si>
  <si>
    <t>MUNICIPIO DE SALAMANCA, GUANAJUATO.
Estado Analítico de Ingresos
Del 1 de Enero al 31 de Marzo de 2026
(Cifras en Pesos)</t>
  </si>
  <si>
    <t>MUNICIPIO DE SALAMANCA, GUANAJUATO.
Gasto por Categoría Programática
Del 1 de Enero al 31 de Marzo de 2026
(Cifras en Pesos)</t>
  </si>
  <si>
    <t>MUNICIPIO DE SALAMANCA, GUANAJUATO.
INDICADORES DE POSTURA FISCAL
Del 1 de Enero al 31 de Marzo de 2026
(Cifras en Pesos)</t>
  </si>
  <si>
    <t>Amortización de la Deuda Interna con Insituciones de Crédito</t>
  </si>
  <si>
    <t>Adelanto de participaciones</t>
  </si>
  <si>
    <t>Con otros entes municipales</t>
  </si>
  <si>
    <t>MUNICIPIO DE SALAMANCA, GUANAJUATO.
Endeudamiento Neto
Del 1 de Enero al 31 de Marzo de 2026
(Cifras en Pesos)</t>
  </si>
  <si>
    <t>INTERESES DE LA DEUDA INTERN CON INSTIT DE CREDITO</t>
  </si>
  <si>
    <t>MUNICIPIO DE SALAMANCA, GUANAJUATO.
Intereses de la Deuda
Del 1 de Enero al 31 de Marzo de 2026
(Cifras en Pesos)</t>
  </si>
  <si>
    <t>Del 1 de Enero al 31 de Marzo de 2026</t>
  </si>
  <si>
    <r>
      <t xml:space="preserve">1. Ingresos del Gobierno de la Entidad Federativa </t>
    </r>
    <r>
      <rPr>
        <b/>
        <vertAlign val="superscript"/>
        <sz val="10"/>
        <rFont val="Arial"/>
        <family val="2"/>
      </rPr>
      <t>1</t>
    </r>
  </si>
  <si>
    <r>
      <t xml:space="preserve">2. Ingresos del Sector Paraestatal </t>
    </r>
    <r>
      <rPr>
        <b/>
        <vertAlign val="superscript"/>
        <sz val="10"/>
        <rFont val="Arial"/>
        <family val="2"/>
      </rPr>
      <t>1</t>
    </r>
  </si>
  <si>
    <r>
      <t xml:space="preserve">3. Egresos del Gobierno de la Entidad Federativa </t>
    </r>
    <r>
      <rPr>
        <b/>
        <vertAlign val="superscript"/>
        <sz val="10"/>
        <rFont val="Arial"/>
        <family val="2"/>
      </rPr>
      <t>2</t>
    </r>
  </si>
  <si>
    <r>
      <t xml:space="preserve">4. Egresos del Sector Paraestatal </t>
    </r>
    <r>
      <rPr>
        <b/>
        <vertAlign val="superscript"/>
        <sz val="10"/>
        <rFont val="Arial"/>
        <family val="2"/>
      </rPr>
      <t>2</t>
    </r>
  </si>
  <si>
    <r>
      <t>Productos</t>
    </r>
    <r>
      <rPr>
        <vertAlign val="superscript"/>
        <sz val="9"/>
        <rFont val="Arial"/>
        <family val="2"/>
      </rPr>
      <t>1</t>
    </r>
  </si>
  <si>
    <r>
      <t>Aprovechamientos</t>
    </r>
    <r>
      <rPr>
        <vertAlign val="superscript"/>
        <sz val="9"/>
        <rFont val="Arial"/>
        <family val="2"/>
      </rPr>
      <t>2</t>
    </r>
  </si>
  <si>
    <r>
      <t>Ingresos por Venta de Bienes, Prestación de Servicios y Otros Ingresos</t>
    </r>
    <r>
      <rPr>
        <vertAlign val="superscript"/>
        <sz val="9"/>
        <rFont val="Arial"/>
        <family val="2"/>
      </rPr>
      <t>3</t>
    </r>
  </si>
  <si>
    <r>
      <rPr>
        <vertAlign val="superscript"/>
        <sz val="9"/>
        <color theme="1"/>
        <rFont val="Arial"/>
        <family val="2"/>
      </rPr>
      <t>1</t>
    </r>
    <r>
      <rPr>
        <sz val="9"/>
        <color theme="1"/>
        <rFont val="Calibri"/>
        <family val="2"/>
        <scheme val="minor"/>
      </rPr>
      <t xml:space="preserve"> Incluye intereses que generan las cuentas bancarias del Poder Ejecutivo de la Federación, de las Entidades Federativas, así como de los Municipios.</t>
    </r>
  </si>
  <si>
    <r>
      <rPr>
        <vertAlign val="superscript"/>
        <sz val="9"/>
        <color theme="1"/>
        <rFont val="Arial"/>
        <family val="2"/>
      </rPr>
      <t>2</t>
    </r>
    <r>
      <rPr>
        <sz val="9"/>
        <color theme="1"/>
        <rFont val="Calibri"/>
        <family val="2"/>
        <scheme val="minor"/>
      </rPr>
      <t xml:space="preserve"> Incluye donativos en efectivo del Poder Ejecutivo, entre otros aprovechamientos.</t>
    </r>
  </si>
  <si>
    <r>
      <rPr>
        <vertAlign val="superscript"/>
        <sz val="9"/>
        <color theme="1"/>
        <rFont val="Arial"/>
        <family val="2"/>
      </rPr>
      <t>3</t>
    </r>
    <r>
      <rPr>
        <sz val="9"/>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</si>
</sst>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0.00_-;\-&quot;$&quot;* #,##0.00_-;_-&quot;$&quot;* &quot;-&quot;??_-;_-@_-"/>
    <numFmt numFmtId="43" formatCode="_-* #,##0.00_-;\-* #,##0.00_-;_-* &quot;-&quot;??_-;_-@_-"/>
    <numFmt numFmtId="164" formatCode="0_ ;\-0\ "/>
    <numFmt numFmtId="165" formatCode="#,##0.00_ ;\-#,##0.00\ "/>
    <numFmt numFmtId="166" formatCode="#,##0_ ;\-#,##0\ "/>
    <numFmt numFmtId="167" formatCode="_-[$€-2]* #,##0.00_-;\-[$€-2]* #,##0.00_-;_-[$€-2]* &quot;-&quot;??_-"/>
    <numFmt numFmtId="168" formatCode="#,##0.00_ ;[Red]\-#,##0.00\ "/>
  </numFmts>
  <fonts count="35"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sz val="7"/>
      <name val="Arial"/>
      <family val="2"/>
    </font>
    <font>
      <sz val="7"/>
      <color theme="1"/>
      <name val="Arial"/>
      <family val="2"/>
    </font>
    <font>
      <b/>
      <sz val="9"/>
      <color theme="1"/>
      <name val="Calibri"/>
      <family val="2"/>
      <scheme val="minor"/>
    </font>
    <font>
      <sz val="11"/>
      <color indexed="8"/>
      <name val="Calibri"/>
      <family val="2"/>
    </font>
    <font>
      <b/>
      <sz val="9"/>
      <name val="Arial"/>
      <family val="2"/>
    </font>
    <font>
      <sz val="9"/>
      <color theme="1"/>
      <name val="Arial"/>
      <family val="2"/>
    </font>
    <font>
      <sz val="9"/>
      <name val="Arial"/>
      <family val="2"/>
    </font>
    <font>
      <b/>
      <sz val="10"/>
      <name val="Arial"/>
      <family val="2"/>
    </font>
    <font>
      <sz val="10"/>
      <color theme="1"/>
      <name val="Arial"/>
      <family val="2"/>
    </font>
    <font>
      <b/>
      <vertAlign val="superscript"/>
      <sz val="10"/>
      <name val="Arial"/>
      <family val="2"/>
    </font>
    <font>
      <b/>
      <sz val="9"/>
      <color rgb="FF000000"/>
      <name val="Arial"/>
      <family val="2"/>
    </font>
    <font>
      <sz val="9"/>
      <color rgb="FF000000"/>
      <name val="Arial"/>
      <family val="2"/>
    </font>
    <font>
      <b/>
      <sz val="9"/>
      <color rgb="FF2B956F"/>
      <name val="Arial"/>
      <family val="2"/>
    </font>
    <font>
      <b/>
      <sz val="9"/>
      <color rgb="FFFFFFFF"/>
      <name val="Arial"/>
      <family val="2"/>
    </font>
    <font>
      <b/>
      <sz val="9"/>
      <color theme="1"/>
      <name val="Arial"/>
      <family val="2"/>
    </font>
    <font>
      <sz val="9"/>
      <color theme="1"/>
      <name val="Calibri"/>
      <family val="2"/>
      <scheme val="minor"/>
    </font>
    <font>
      <u/>
      <sz val="9"/>
      <name val="Arial"/>
      <family val="2"/>
    </font>
    <font>
      <sz val="9"/>
      <color theme="0"/>
      <name val="Arial"/>
      <family val="2"/>
    </font>
    <font>
      <vertAlign val="superscript"/>
      <sz val="9"/>
      <name val="Arial"/>
      <family val="2"/>
    </font>
    <font>
      <vertAlign val="superscript"/>
      <sz val="9"/>
      <color theme="1"/>
      <name val="Arial"/>
      <family val="2"/>
    </font>
    <font>
      <b/>
      <i/>
      <sz val="9"/>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56">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3"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xf numFmtId="167" fontId="7" fillId="0" borderId="0" applyFont="0" applyFill="0" applyBorder="0" applyAlignment="0" applyProtection="0"/>
    <xf numFmtId="43" fontId="6"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43" fontId="6" fillId="0" borderId="0" applyFont="0" applyFill="0" applyBorder="0" applyAlignment="0" applyProtection="0"/>
    <xf numFmtId="44" fontId="7" fillId="0" borderId="0" applyFont="0" applyFill="0" applyBorder="0" applyAlignment="0" applyProtection="0"/>
    <xf numFmtId="0" fontId="7" fillId="0" borderId="0"/>
    <xf numFmtId="0" fontId="7" fillId="0" borderId="0"/>
    <xf numFmtId="0" fontId="7" fillId="0" borderId="0"/>
    <xf numFmtId="0" fontId="7" fillId="0" borderId="0"/>
    <xf numFmtId="0" fontId="6" fillId="0" borderId="0"/>
    <xf numFmtId="0" fontId="6" fillId="0" borderId="0"/>
    <xf numFmtId="9" fontId="7" fillId="0" borderId="0" applyFont="0" applyFill="0" applyBorder="0" applyAlignment="0" applyProtection="0"/>
    <xf numFmtId="0" fontId="13" fillId="0" borderId="0"/>
    <xf numFmtId="0" fontId="6" fillId="0" borderId="0"/>
    <xf numFmtId="43" fontId="6" fillId="0" borderId="0" applyFont="0" applyFill="0" applyBorder="0" applyAlignment="0" applyProtection="0"/>
    <xf numFmtId="0" fontId="6" fillId="0" borderId="0"/>
  </cellStyleXfs>
  <cellXfs count="516">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9" fillId="0" borderId="18" xfId="0" applyFont="1" applyBorder="1"/>
    <xf numFmtId="0" fontId="9"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9" fillId="0" borderId="67" xfId="0" applyFont="1" applyBorder="1" applyAlignment="1">
      <alignment horizontal="center"/>
    </xf>
    <xf numFmtId="0" fontId="9" fillId="0" borderId="68" xfId="0" applyFont="1" applyBorder="1" applyAlignment="1">
      <alignment horizontal="center"/>
    </xf>
    <xf numFmtId="0" fontId="4" fillId="12" borderId="46" xfId="0" applyFont="1" applyFill="1" applyBorder="1" applyAlignment="1">
      <alignment horizontal="center" vertical="center"/>
    </xf>
    <xf numFmtId="0" fontId="11" fillId="0" borderId="26"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49" xfId="0" applyFont="1" applyBorder="1" applyAlignment="1">
      <alignment horizontal="center" vertical="center" wrapText="1"/>
    </xf>
    <xf numFmtId="0" fontId="11" fillId="5" borderId="47" xfId="0" applyFont="1" applyFill="1" applyBorder="1" applyAlignment="1">
      <alignment vertical="center" wrapText="1"/>
    </xf>
    <xf numFmtId="0" fontId="11" fillId="5" borderId="64" xfId="0" applyFont="1" applyFill="1" applyBorder="1" applyAlignment="1">
      <alignment horizontal="center" vertical="center" wrapText="1"/>
    </xf>
    <xf numFmtId="0" fontId="11" fillId="0" borderId="40" xfId="0" applyFont="1" applyBorder="1" applyAlignment="1">
      <alignment horizontal="center" vertical="center" wrapText="1"/>
    </xf>
    <xf numFmtId="0" fontId="11" fillId="0" borderId="41" xfId="0" applyFont="1" applyBorder="1" applyAlignment="1">
      <alignment horizontal="center" vertical="center" wrapText="1"/>
    </xf>
    <xf numFmtId="0" fontId="11" fillId="5" borderId="58" xfId="0" applyFont="1" applyFill="1" applyBorder="1" applyAlignment="1">
      <alignment horizontal="center" vertical="center" wrapText="1"/>
    </xf>
    <xf numFmtId="0" fontId="11" fillId="5" borderId="72" xfId="0" applyFont="1" applyFill="1" applyBorder="1" applyAlignment="1">
      <alignment vertical="center" wrapText="1"/>
    </xf>
    <xf numFmtId="0" fontId="11" fillId="0" borderId="4" xfId="0" applyFont="1" applyBorder="1" applyAlignment="1">
      <alignment horizontal="center" vertical="center" wrapText="1"/>
    </xf>
    <xf numFmtId="165" fontId="11" fillId="5" borderId="65" xfId="5" applyNumberFormat="1" applyFont="1" applyFill="1" applyBorder="1" applyAlignment="1">
      <alignment horizontal="right" vertical="center" wrapText="1"/>
    </xf>
    <xf numFmtId="0" fontId="11" fillId="5" borderId="39" xfId="0" applyFont="1" applyFill="1" applyBorder="1" applyAlignment="1">
      <alignment horizontal="center" vertical="center" wrapText="1"/>
    </xf>
    <xf numFmtId="0" fontId="11" fillId="5" borderId="39" xfId="0" applyFont="1" applyFill="1" applyBorder="1" applyAlignment="1">
      <alignment horizontal="right" vertical="center" wrapText="1"/>
    </xf>
    <xf numFmtId="0" fontId="11" fillId="0" borderId="73" xfId="0" applyFont="1" applyBorder="1" applyAlignment="1">
      <alignment horizontal="center" vertical="center" wrapText="1"/>
    </xf>
    <xf numFmtId="0" fontId="11" fillId="0" borderId="52" xfId="0" applyFont="1" applyBorder="1" applyAlignment="1">
      <alignment horizontal="center" vertical="center" wrapText="1"/>
    </xf>
    <xf numFmtId="0" fontId="11" fillId="0" borderId="54"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5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2" xfId="0" applyFont="1" applyBorder="1" applyAlignment="1">
      <alignment horizontal="center" vertical="center" wrapText="1"/>
    </xf>
    <xf numFmtId="0" fontId="11" fillId="0" borderId="58" xfId="0" applyFont="1" applyBorder="1" applyAlignment="1">
      <alignment horizontal="center" vertical="center" wrapText="1"/>
    </xf>
    <xf numFmtId="0" fontId="11" fillId="0" borderId="61"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29"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44" xfId="0" applyFont="1" applyBorder="1" applyAlignment="1">
      <alignment horizontal="center" vertical="center" wrapText="1"/>
    </xf>
    <xf numFmtId="0" fontId="11" fillId="5" borderId="38" xfId="0" applyFont="1" applyFill="1" applyBorder="1"/>
    <xf numFmtId="0" fontId="11" fillId="5" borderId="39" xfId="0" applyFont="1" applyFill="1" applyBorder="1"/>
    <xf numFmtId="0" fontId="11" fillId="5" borderId="51" xfId="0" applyFont="1" applyFill="1" applyBorder="1"/>
    <xf numFmtId="0" fontId="11" fillId="5" borderId="39" xfId="0" applyFont="1" applyFill="1" applyBorder="1" applyAlignment="1">
      <alignment vertical="center" wrapText="1"/>
    </xf>
    <xf numFmtId="165" fontId="11" fillId="5" borderId="51" xfId="5" applyNumberFormat="1" applyFont="1" applyFill="1" applyBorder="1" applyAlignment="1">
      <alignment horizontal="right" vertical="center" wrapText="1"/>
    </xf>
    <xf numFmtId="0" fontId="11" fillId="0" borderId="28" xfId="0" applyFont="1" applyBorder="1" applyAlignment="1">
      <alignment horizontal="center" vertical="center" wrapText="1"/>
    </xf>
    <xf numFmtId="43" fontId="12" fillId="4" borderId="41" xfId="5" applyFont="1" applyFill="1" applyBorder="1" applyAlignment="1">
      <alignment vertical="center" wrapText="1"/>
    </xf>
    <xf numFmtId="43" fontId="12" fillId="4" borderId="55" xfId="5" applyFont="1" applyFill="1" applyBorder="1" applyAlignment="1">
      <alignment vertical="center" wrapText="1"/>
    </xf>
    <xf numFmtId="0" fontId="11" fillId="5" borderId="47" xfId="0" applyFont="1" applyFill="1" applyBorder="1" applyAlignment="1">
      <alignment horizontal="right" vertical="center" wrapText="1"/>
    </xf>
    <xf numFmtId="0" fontId="11" fillId="5" borderId="64" xfId="0" applyFont="1" applyFill="1" applyBorder="1" applyAlignment="1">
      <alignment horizontal="right" vertical="center" wrapText="1"/>
    </xf>
    <xf numFmtId="0" fontId="11" fillId="0" borderId="20" xfId="0" applyFont="1" applyBorder="1" applyAlignment="1">
      <alignment horizontal="center" vertical="center" wrapText="1"/>
    </xf>
    <xf numFmtId="43" fontId="12" fillId="4" borderId="4" xfId="5" applyFont="1" applyFill="1" applyBorder="1" applyAlignment="1">
      <alignment vertical="center" wrapText="1"/>
    </xf>
    <xf numFmtId="43" fontId="12" fillId="4" borderId="29" xfId="5" applyFont="1" applyFill="1" applyBorder="1" applyAlignment="1">
      <alignment vertical="center" wrapText="1"/>
    </xf>
    <xf numFmtId="0" fontId="11" fillId="0" borderId="66" xfId="0" applyFont="1" applyBorder="1" applyAlignment="1">
      <alignment horizontal="center" vertical="center" wrapText="1"/>
    </xf>
    <xf numFmtId="0" fontId="11" fillId="0" borderId="14" xfId="0" applyFont="1" applyBorder="1" applyAlignment="1">
      <alignment horizontal="center" vertical="center" wrapText="1"/>
    </xf>
    <xf numFmtId="43" fontId="12" fillId="4" borderId="14" xfId="5" applyFont="1" applyFill="1" applyBorder="1" applyAlignment="1">
      <alignment vertical="center" wrapText="1"/>
    </xf>
    <xf numFmtId="0" fontId="11" fillId="5" borderId="0" xfId="0" applyFont="1" applyFill="1" applyAlignment="1">
      <alignment vertical="center" wrapText="1"/>
    </xf>
    <xf numFmtId="0" fontId="11" fillId="5" borderId="23" xfId="0" applyFont="1" applyFill="1" applyBorder="1" applyAlignment="1">
      <alignment vertical="center" wrapText="1"/>
    </xf>
    <xf numFmtId="0" fontId="11" fillId="0" borderId="37"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43" xfId="0" applyFont="1" applyBorder="1" applyAlignment="1">
      <alignment horizontal="center" vertical="center" wrapText="1"/>
    </xf>
    <xf numFmtId="43" fontId="12" fillId="4" borderId="12" xfId="5" applyFont="1" applyFill="1" applyBorder="1" applyAlignment="1">
      <alignment vertical="center" wrapText="1"/>
    </xf>
    <xf numFmtId="0" fontId="11" fillId="5" borderId="0" xfId="0" applyFont="1" applyFill="1" applyAlignment="1">
      <alignment horizontal="right" vertical="center" wrapText="1"/>
    </xf>
    <xf numFmtId="0" fontId="11"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1" fillId="0" borderId="22" xfId="0" applyFont="1" applyBorder="1" applyAlignment="1">
      <alignment horizontal="center" vertical="center" wrapText="1"/>
    </xf>
    <xf numFmtId="0" fontId="11" fillId="0" borderId="76" xfId="0" applyFont="1" applyBorder="1" applyAlignment="1">
      <alignment horizontal="center" vertical="center" wrapText="1"/>
    </xf>
    <xf numFmtId="43" fontId="12" fillId="4" borderId="49" xfId="5" applyFont="1" applyFill="1" applyBorder="1" applyAlignment="1">
      <alignment vertical="center" wrapText="1"/>
    </xf>
    <xf numFmtId="0" fontId="11"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1" fillId="0" borderId="6" xfId="0" applyFont="1" applyBorder="1" applyAlignment="1">
      <alignment horizontal="center" vertical="center" wrapText="1"/>
    </xf>
    <xf numFmtId="3" fontId="12" fillId="4" borderId="6" xfId="0" applyNumberFormat="1" applyFont="1" applyFill="1" applyBorder="1" applyAlignment="1">
      <alignment horizontal="right" vertical="center" wrapText="1"/>
    </xf>
    <xf numFmtId="3" fontId="12"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1" fillId="0" borderId="0" xfId="0" applyFont="1" applyAlignment="1">
      <alignment horizontal="center" vertical="center" wrapText="1"/>
    </xf>
    <xf numFmtId="3" fontId="12" fillId="4" borderId="0" xfId="0" applyNumberFormat="1" applyFont="1" applyFill="1" applyAlignment="1">
      <alignment horizontal="right" vertical="center" wrapText="1"/>
    </xf>
    <xf numFmtId="3" fontId="12"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1" fillId="0" borderId="80" xfId="0" applyFont="1" applyBorder="1" applyAlignment="1">
      <alignment horizontal="center" vertical="center" wrapText="1"/>
    </xf>
    <xf numFmtId="3" fontId="12" fillId="4" borderId="80" xfId="0" applyNumberFormat="1" applyFont="1" applyFill="1" applyBorder="1" applyAlignment="1">
      <alignment horizontal="right" vertical="center" wrapText="1"/>
    </xf>
    <xf numFmtId="3" fontId="12" fillId="9" borderId="79" xfId="5" applyNumberFormat="1" applyFont="1" applyFill="1" applyBorder="1" applyAlignment="1">
      <alignment horizontal="right" vertical="center" wrapText="1"/>
    </xf>
    <xf numFmtId="0" fontId="14" fillId="0" borderId="0" xfId="0" applyFont="1" applyProtection="1">
      <protection locked="0"/>
    </xf>
    <xf numFmtId="0" fontId="4" fillId="0" borderId="0" xfId="0" applyFont="1" applyProtection="1">
      <protection locked="0"/>
    </xf>
    <xf numFmtId="4" fontId="4" fillId="0" borderId="0" xfId="0" applyNumberFormat="1" applyFont="1" applyProtection="1">
      <protection locked="0"/>
    </xf>
    <xf numFmtId="0" fontId="3" fillId="2" borderId="7" xfId="1" applyFont="1" applyFill="1" applyBorder="1" applyAlignment="1">
      <alignment horizontal="right" vertical="center"/>
    </xf>
    <xf numFmtId="3" fontId="12" fillId="4" borderId="16" xfId="0" applyNumberFormat="1" applyFont="1" applyFill="1" applyBorder="1" applyAlignment="1">
      <alignment horizontal="right" vertical="center" wrapText="1"/>
    </xf>
    <xf numFmtId="3" fontId="12" fillId="4" borderId="15" xfId="0" applyNumberFormat="1" applyFont="1" applyFill="1" applyBorder="1" applyAlignment="1">
      <alignment horizontal="right" vertical="center" wrapText="1"/>
    </xf>
    <xf numFmtId="3" fontId="12" fillId="4" borderId="41" xfId="0" applyNumberFormat="1" applyFont="1" applyFill="1" applyBorder="1" applyAlignment="1">
      <alignment vertical="center" wrapText="1"/>
    </xf>
    <xf numFmtId="3" fontId="12" fillId="4" borderId="53" xfId="0" applyNumberFormat="1" applyFont="1" applyFill="1" applyBorder="1" applyAlignment="1">
      <alignment vertical="center" wrapText="1"/>
    </xf>
    <xf numFmtId="3" fontId="12" fillId="4" borderId="10" xfId="0" applyNumberFormat="1" applyFont="1" applyFill="1" applyBorder="1" applyAlignment="1">
      <alignment vertical="center" wrapText="1"/>
    </xf>
    <xf numFmtId="3" fontId="12" fillId="4" borderId="60" xfId="0" applyNumberFormat="1" applyFont="1" applyFill="1" applyBorder="1" applyAlignment="1">
      <alignment vertical="center" wrapText="1"/>
    </xf>
    <xf numFmtId="3" fontId="12" fillId="4" borderId="63" xfId="0" applyNumberFormat="1" applyFont="1" applyFill="1" applyBorder="1" applyAlignment="1">
      <alignment vertical="center" wrapText="1"/>
    </xf>
    <xf numFmtId="3" fontId="12" fillId="4" borderId="49" xfId="0" applyNumberFormat="1" applyFont="1" applyFill="1" applyBorder="1" applyAlignment="1">
      <alignment horizontal="right" vertical="center" wrapText="1"/>
    </xf>
    <xf numFmtId="3" fontId="12" fillId="4" borderId="73" xfId="0" applyNumberFormat="1" applyFont="1" applyFill="1" applyBorder="1" applyAlignment="1">
      <alignment vertical="center" wrapText="1"/>
    </xf>
    <xf numFmtId="3" fontId="12" fillId="4" borderId="49" xfId="0" applyNumberFormat="1" applyFont="1" applyFill="1" applyBorder="1" applyAlignment="1">
      <alignment vertical="center" wrapText="1"/>
    </xf>
    <xf numFmtId="3" fontId="12" fillId="4" borderId="4" xfId="0" applyNumberFormat="1" applyFont="1" applyFill="1" applyBorder="1" applyAlignment="1">
      <alignment vertical="center" wrapText="1"/>
    </xf>
    <xf numFmtId="3" fontId="12" fillId="4" borderId="29" xfId="0" applyNumberFormat="1" applyFont="1" applyFill="1" applyBorder="1" applyAlignment="1">
      <alignment vertical="center" wrapText="1"/>
    </xf>
    <xf numFmtId="3" fontId="12" fillId="4" borderId="13" xfId="0" applyNumberFormat="1" applyFont="1" applyFill="1" applyBorder="1" applyAlignment="1">
      <alignment horizontal="right" vertical="center" wrapText="1"/>
    </xf>
    <xf numFmtId="3" fontId="12" fillId="4" borderId="41" xfId="0" applyNumberFormat="1" applyFont="1" applyFill="1" applyBorder="1" applyAlignment="1">
      <alignment horizontal="right" vertical="center" wrapText="1"/>
    </xf>
    <xf numFmtId="3" fontId="12" fillId="4" borderId="45" xfId="0" applyNumberFormat="1" applyFont="1" applyFill="1" applyBorder="1" applyAlignment="1">
      <alignment horizontal="right" vertical="center" wrapText="1"/>
    </xf>
    <xf numFmtId="3" fontId="12" fillId="4" borderId="77" xfId="0" applyNumberFormat="1" applyFont="1" applyFill="1" applyBorder="1" applyAlignment="1">
      <alignment horizontal="right" vertical="center" wrapText="1"/>
    </xf>
    <xf numFmtId="3" fontId="12" fillId="4" borderId="4" xfId="0" applyNumberFormat="1" applyFont="1" applyFill="1" applyBorder="1" applyAlignment="1">
      <alignment horizontal="right" vertical="center" wrapText="1"/>
    </xf>
    <xf numFmtId="3" fontId="12" fillId="4" borderId="29" xfId="0" applyNumberFormat="1" applyFont="1" applyFill="1" applyBorder="1" applyAlignment="1">
      <alignment horizontal="right" vertical="center" wrapText="1"/>
    </xf>
    <xf numFmtId="3" fontId="12" fillId="4" borderId="11" xfId="0" applyNumberFormat="1" applyFont="1" applyFill="1" applyBorder="1" applyAlignment="1">
      <alignment horizontal="right" vertical="center" wrapText="1"/>
    </xf>
    <xf numFmtId="3" fontId="12" fillId="4" borderId="12" xfId="0" applyNumberFormat="1" applyFont="1" applyFill="1" applyBorder="1" applyAlignment="1">
      <alignment horizontal="right" vertical="center" wrapText="1"/>
    </xf>
    <xf numFmtId="3" fontId="12" fillId="9" borderId="33" xfId="0" applyNumberFormat="1" applyFont="1" applyFill="1" applyBorder="1" applyAlignment="1">
      <alignment horizontal="right" vertical="center" wrapText="1"/>
    </xf>
    <xf numFmtId="3" fontId="12" fillId="9" borderId="42" xfId="0" applyNumberFormat="1" applyFont="1" applyFill="1" applyBorder="1" applyAlignment="1">
      <alignment horizontal="right" vertical="center" wrapText="1"/>
    </xf>
    <xf numFmtId="3" fontId="12" fillId="9" borderId="56" xfId="0" applyNumberFormat="1" applyFont="1" applyFill="1" applyBorder="1" applyAlignment="1">
      <alignment horizontal="right" vertical="center" wrapText="1"/>
    </xf>
    <xf numFmtId="3" fontId="12" fillId="9" borderId="21" xfId="0" applyNumberFormat="1" applyFont="1" applyFill="1" applyBorder="1" applyAlignment="1">
      <alignment horizontal="right" vertical="center" wrapText="1"/>
    </xf>
    <xf numFmtId="3" fontId="12" fillId="9" borderId="30" xfId="0" applyNumberFormat="1" applyFont="1" applyFill="1" applyBorder="1" applyAlignment="1">
      <alignment horizontal="right" vertical="center" wrapText="1"/>
    </xf>
    <xf numFmtId="166" fontId="12" fillId="9" borderId="33" xfId="5" applyNumberFormat="1" applyFont="1" applyFill="1" applyBorder="1" applyAlignment="1">
      <alignment horizontal="right" vertical="center" wrapText="1"/>
    </xf>
    <xf numFmtId="166" fontId="12" fillId="9" borderId="50" xfId="5" applyNumberFormat="1" applyFont="1" applyFill="1" applyBorder="1" applyAlignment="1">
      <alignment horizontal="right" vertical="center" wrapText="1"/>
    </xf>
    <xf numFmtId="166" fontId="12" fillId="9" borderId="42" xfId="5" applyNumberFormat="1" applyFont="1" applyFill="1" applyBorder="1" applyAlignment="1">
      <alignment horizontal="right" vertical="center" wrapText="1"/>
    </xf>
    <xf numFmtId="166" fontId="12" fillId="9" borderId="56" xfId="5" applyNumberFormat="1" applyFont="1" applyFill="1" applyBorder="1" applyAlignment="1">
      <alignment horizontal="right" vertical="center" wrapText="1"/>
    </xf>
    <xf numFmtId="166" fontId="12" fillId="9" borderId="21" xfId="5" applyNumberFormat="1" applyFont="1" applyFill="1" applyBorder="1" applyAlignment="1">
      <alignment horizontal="right" vertical="center" wrapText="1"/>
    </xf>
    <xf numFmtId="166" fontId="12" fillId="9" borderId="30" xfId="5" applyNumberFormat="1" applyFont="1" applyFill="1" applyBorder="1" applyAlignment="1">
      <alignment horizontal="right" vertical="center" wrapText="1"/>
    </xf>
    <xf numFmtId="3" fontId="12" fillId="4" borderId="55" xfId="0" applyNumberFormat="1" applyFont="1" applyFill="1" applyBorder="1" applyAlignment="1">
      <alignment horizontal="right" vertical="center" wrapText="1"/>
    </xf>
    <xf numFmtId="3" fontId="12" fillId="9" borderId="42" xfId="5" applyNumberFormat="1" applyFont="1" applyFill="1" applyBorder="1" applyAlignment="1">
      <alignment horizontal="right" vertical="center" wrapText="1"/>
    </xf>
    <xf numFmtId="3" fontId="12" fillId="4" borderId="12" xfId="0" applyNumberFormat="1" applyFont="1" applyFill="1" applyBorder="1" applyAlignment="1">
      <alignment vertical="center" wrapText="1"/>
    </xf>
    <xf numFmtId="3" fontId="12" fillId="4" borderId="55" xfId="0" applyNumberFormat="1" applyFont="1" applyFill="1" applyBorder="1" applyAlignment="1">
      <alignment vertical="center" wrapText="1"/>
    </xf>
    <xf numFmtId="166" fontId="12" fillId="9" borderId="25" xfId="5" applyNumberFormat="1" applyFont="1" applyFill="1" applyBorder="1" applyAlignment="1">
      <alignment horizontal="right" vertical="center" wrapText="1"/>
    </xf>
    <xf numFmtId="3" fontId="12" fillId="4" borderId="14" xfId="0" applyNumberFormat="1" applyFont="1" applyFill="1" applyBorder="1" applyAlignment="1">
      <alignment vertical="center" wrapText="1"/>
    </xf>
    <xf numFmtId="3" fontId="12" fillId="4" borderId="14" xfId="0" applyNumberFormat="1" applyFont="1" applyFill="1" applyBorder="1" applyAlignment="1">
      <alignment horizontal="right" vertical="center" wrapText="1"/>
    </xf>
    <xf numFmtId="3" fontId="12" fillId="9" borderId="27" xfId="0" applyNumberFormat="1" applyFont="1" applyFill="1" applyBorder="1" applyAlignment="1">
      <alignment horizontal="right" vertical="center" wrapText="1"/>
    </xf>
    <xf numFmtId="3" fontId="12" fillId="9" borderId="25" xfId="0" applyNumberFormat="1" applyFont="1" applyFill="1" applyBorder="1" applyAlignment="1">
      <alignment horizontal="right" vertical="center" wrapText="1"/>
    </xf>
    <xf numFmtId="166" fontId="12" fillId="9" borderId="27" xfId="5" applyNumberFormat="1" applyFont="1" applyFill="1" applyBorder="1" applyAlignment="1">
      <alignment horizontal="right" vertical="center" wrapText="1"/>
    </xf>
    <xf numFmtId="3" fontId="12" fillId="4" borderId="63" xfId="0" applyNumberFormat="1" applyFont="1" applyFill="1" applyBorder="1" applyAlignment="1">
      <alignment horizontal="right" vertical="center" wrapText="1"/>
    </xf>
    <xf numFmtId="3" fontId="12" fillId="9" borderId="78" xfId="0" applyNumberFormat="1" applyFont="1" applyFill="1" applyBorder="1" applyAlignment="1">
      <alignment horizontal="right" vertical="center" wrapText="1"/>
    </xf>
    <xf numFmtId="0" fontId="16" fillId="0" borderId="3" xfId="0" applyFont="1" applyBorder="1" applyAlignment="1">
      <alignment horizontal="center"/>
    </xf>
    <xf numFmtId="0" fontId="18" fillId="3" borderId="4" xfId="14" applyFont="1" applyFill="1" applyBorder="1" applyAlignment="1">
      <alignment horizontal="center" vertical="center" wrapText="1"/>
    </xf>
    <xf numFmtId="0" fontId="22" fillId="0" borderId="0" xfId="0" applyFont="1"/>
    <xf numFmtId="0" fontId="21" fillId="0" borderId="2" xfId="0" applyFont="1" applyBorder="1" applyAlignment="1" applyProtection="1">
      <alignment horizontal="center" vertical="center" wrapText="1"/>
      <protection locked="0"/>
    </xf>
    <xf numFmtId="0" fontId="21" fillId="3" borderId="4" xfId="14" applyFont="1" applyFill="1" applyBorder="1" applyAlignment="1">
      <alignment horizontal="center" vertical="center" wrapText="1"/>
    </xf>
    <xf numFmtId="0" fontId="7" fillId="0" borderId="1" xfId="14" applyFont="1" applyBorder="1" applyAlignment="1">
      <alignment horizontal="center" vertical="center"/>
    </xf>
    <xf numFmtId="0" fontId="7" fillId="0" borderId="3" xfId="14" applyFont="1" applyBorder="1" applyAlignment="1">
      <alignment horizontal="center" vertical="center"/>
    </xf>
    <xf numFmtId="0" fontId="7" fillId="0" borderId="4" xfId="14" applyFont="1" applyBorder="1" applyAlignment="1">
      <alignment horizontal="center" vertical="center" wrapText="1"/>
    </xf>
    <xf numFmtId="0" fontId="21" fillId="0" borderId="4" xfId="0" applyFont="1" applyBorder="1" applyAlignment="1" applyProtection="1">
      <alignment horizontal="left" vertical="center"/>
      <protection hidden="1"/>
    </xf>
    <xf numFmtId="0" fontId="21" fillId="0" borderId="4" xfId="0" applyFont="1" applyBorder="1" applyAlignment="1">
      <alignment horizontal="left" vertical="center" wrapText="1"/>
    </xf>
    <xf numFmtId="0" fontId="21" fillId="0" borderId="1" xfId="0" applyFont="1" applyBorder="1" applyAlignment="1" applyProtection="1">
      <alignment vertical="center"/>
      <protection hidden="1"/>
    </xf>
    <xf numFmtId="0" fontId="21" fillId="0" borderId="3" xfId="0" applyFont="1" applyBorder="1" applyAlignment="1">
      <alignment horizontal="left" vertical="center" wrapText="1"/>
    </xf>
    <xf numFmtId="3" fontId="7" fillId="0" borderId="4" xfId="0" applyNumberFormat="1" applyFont="1" applyBorder="1" applyAlignment="1" applyProtection="1">
      <alignment horizontal="right" vertical="center" wrapText="1"/>
      <protection locked="0"/>
    </xf>
    <xf numFmtId="0" fontId="7" fillId="0" borderId="3" xfId="0" applyFont="1" applyBorder="1" applyAlignment="1">
      <alignment horizontal="left" vertical="center" wrapText="1"/>
    </xf>
    <xf numFmtId="0" fontId="21" fillId="0" borderId="80" xfId="0" applyFont="1" applyBorder="1" applyAlignment="1" applyProtection="1">
      <alignment vertical="center"/>
      <protection hidden="1"/>
    </xf>
    <xf numFmtId="0" fontId="21" fillId="0" borderId="80" xfId="0" applyFont="1" applyBorder="1" applyAlignment="1">
      <alignment horizontal="left" vertical="center" wrapText="1"/>
    </xf>
    <xf numFmtId="4" fontId="21" fillId="0" borderId="80" xfId="0" applyNumberFormat="1" applyFont="1" applyBorder="1" applyAlignment="1" applyProtection="1">
      <alignment horizontal="right" vertical="center" wrapText="1"/>
      <protection locked="0"/>
    </xf>
    <xf numFmtId="4" fontId="21" fillId="0" borderId="4" xfId="0" applyNumberFormat="1" applyFont="1" applyBorder="1" applyAlignment="1" applyProtection="1">
      <alignment horizontal="right" vertical="center" wrapText="1"/>
      <protection locked="0"/>
    </xf>
    <xf numFmtId="4" fontId="7" fillId="0" borderId="4" xfId="0" applyNumberFormat="1" applyFont="1" applyBorder="1" applyAlignment="1" applyProtection="1">
      <alignment horizontal="right" vertical="center" wrapText="1"/>
      <protection locked="0"/>
    </xf>
    <xf numFmtId="0" fontId="15" fillId="0" borderId="0" xfId="14" applyFont="1"/>
    <xf numFmtId="0" fontId="24" fillId="2" borderId="0" xfId="15" applyFont="1" applyFill="1" applyAlignment="1">
      <alignment horizontal="right" vertical="center"/>
    </xf>
    <xf numFmtId="0" fontId="18" fillId="2" borderId="0" xfId="15" applyFont="1" applyFill="1" applyAlignment="1">
      <alignment horizontal="left" vertical="center"/>
    </xf>
    <xf numFmtId="0" fontId="25" fillId="0" borderId="0" xfId="15" applyFont="1"/>
    <xf numFmtId="0" fontId="26" fillId="2" borderId="0" xfId="15" applyFont="1" applyFill="1"/>
    <xf numFmtId="0" fontId="26" fillId="15" borderId="0" xfId="15" applyFont="1" applyFill="1" applyAlignment="1">
      <alignment horizontal="center" vertical="center"/>
    </xf>
    <xf numFmtId="0" fontId="26" fillId="15" borderId="0" xfId="15" applyFont="1" applyFill="1"/>
    <xf numFmtId="0" fontId="27" fillId="16" borderId="0" xfId="15" applyFont="1" applyFill="1"/>
    <xf numFmtId="0" fontId="24" fillId="0" borderId="0" xfId="15" applyFont="1" applyAlignment="1">
      <alignment horizontal="center"/>
    </xf>
    <xf numFmtId="0" fontId="24" fillId="0" borderId="0" xfId="15" applyFont="1"/>
    <xf numFmtId="4" fontId="25" fillId="0" borderId="0" xfId="15" applyNumberFormat="1" applyFont="1"/>
    <xf numFmtId="0" fontId="24" fillId="5" borderId="1" xfId="16" applyFont="1" applyFill="1" applyBorder="1" applyAlignment="1">
      <alignment horizontal="center" vertical="center"/>
    </xf>
    <xf numFmtId="0" fontId="18" fillId="5" borderId="4" xfId="15" applyFont="1" applyFill="1" applyBorder="1" applyAlignment="1">
      <alignment horizontal="center" vertical="center"/>
    </xf>
    <xf numFmtId="0" fontId="20" fillId="0" borderId="4" xfId="16" applyFont="1" applyBorder="1" applyAlignment="1">
      <alignment horizontal="left" vertical="center" indent="1"/>
    </xf>
    <xf numFmtId="4" fontId="25" fillId="0" borderId="4" xfId="16" applyNumberFormat="1" applyFont="1" applyBorder="1" applyAlignment="1">
      <alignment horizontal="right" vertical="center" wrapText="1" indent="1"/>
    </xf>
    <xf numFmtId="0" fontId="20" fillId="0" borderId="6" xfId="16" applyFont="1" applyBorder="1" applyAlignment="1">
      <alignment horizontal="left" vertical="center" indent="1"/>
    </xf>
    <xf numFmtId="4" fontId="25" fillId="0" borderId="6" xfId="16" applyNumberFormat="1" applyFont="1" applyBorder="1" applyAlignment="1">
      <alignment horizontal="right" vertical="center" wrapText="1" indent="1"/>
    </xf>
    <xf numFmtId="0" fontId="25" fillId="0" borderId="0" xfId="16" applyFont="1" applyAlignment="1">
      <alignment horizontal="left" vertical="center"/>
    </xf>
    <xf numFmtId="4" fontId="25" fillId="0" borderId="0" xfId="16" applyNumberFormat="1" applyFont="1" applyAlignment="1">
      <alignment horizontal="right" vertical="center" indent="1"/>
    </xf>
    <xf numFmtId="0" fontId="24" fillId="5" borderId="5" xfId="16" applyFont="1" applyFill="1" applyBorder="1" applyAlignment="1">
      <alignment horizontal="center" vertical="center"/>
    </xf>
    <xf numFmtId="4" fontId="25" fillId="0" borderId="3" xfId="16" applyNumberFormat="1" applyFont="1" applyBorder="1" applyAlignment="1">
      <alignment horizontal="right" vertical="center" wrapText="1" indent="1"/>
    </xf>
    <xf numFmtId="0" fontId="25" fillId="0" borderId="0" xfId="17" applyFont="1"/>
    <xf numFmtId="4" fontId="18" fillId="3" borderId="3" xfId="11" applyNumberFormat="1" applyFont="1" applyFill="1" applyBorder="1" applyAlignment="1">
      <alignment horizontal="center" vertical="center" wrapText="1"/>
    </xf>
    <xf numFmtId="4" fontId="18" fillId="3" borderId="4" xfId="11" applyNumberFormat="1" applyFont="1" applyFill="1" applyBorder="1" applyAlignment="1">
      <alignment horizontal="center" vertical="center" wrapText="1"/>
    </xf>
    <xf numFmtId="4" fontId="18" fillId="3" borderId="1" xfId="11" applyNumberFormat="1" applyFont="1" applyFill="1" applyBorder="1" applyAlignment="1">
      <alignment horizontal="center" vertical="center" wrapText="1"/>
    </xf>
    <xf numFmtId="0" fontId="18" fillId="0" borderId="0" xfId="11" applyFont="1" applyAlignment="1">
      <alignment horizontal="center" vertical="center"/>
    </xf>
    <xf numFmtId="0" fontId="18" fillId="0" borderId="15" xfId="11" applyFont="1" applyBorder="1" applyAlignment="1">
      <alignment horizontal="center" vertical="center" wrapText="1"/>
    </xf>
    <xf numFmtId="0" fontId="18" fillId="0" borderId="0" xfId="11" applyFont="1"/>
    <xf numFmtId="3" fontId="18" fillId="0" borderId="15" xfId="0" applyNumberFormat="1" applyFont="1" applyBorder="1" applyAlignment="1" applyProtection="1">
      <alignment horizontal="right"/>
      <protection locked="0"/>
    </xf>
    <xf numFmtId="0" fontId="18" fillId="0" borderId="0" xfId="2" applyFont="1" applyAlignment="1" applyProtection="1">
      <alignment horizontal="left" vertical="top" indent="1"/>
      <protection hidden="1"/>
    </xf>
    <xf numFmtId="4" fontId="18" fillId="0" borderId="15" xfId="0" applyNumberFormat="1" applyFont="1" applyBorder="1" applyProtection="1">
      <protection locked="0"/>
    </xf>
    <xf numFmtId="0" fontId="20" fillId="0" borderId="0" xfId="0" applyFont="1" applyAlignment="1">
      <alignment horizontal="left" indent="2"/>
    </xf>
    <xf numFmtId="4" fontId="20" fillId="0" borderId="15" xfId="0" applyNumberFormat="1" applyFont="1" applyBorder="1" applyProtection="1">
      <protection locked="0"/>
    </xf>
    <xf numFmtId="4" fontId="20" fillId="0" borderId="15" xfId="0" applyNumberFormat="1" applyFont="1" applyBorder="1" applyAlignment="1" applyProtection="1">
      <alignment horizontal="right"/>
      <protection locked="0"/>
    </xf>
    <xf numFmtId="4" fontId="18" fillId="0" borderId="4" xfId="0" applyNumberFormat="1" applyFont="1" applyBorder="1" applyProtection="1">
      <protection locked="0"/>
    </xf>
    <xf numFmtId="0" fontId="19" fillId="0" borderId="0" xfId="4" applyFont="1" applyProtection="1">
      <protection locked="0"/>
    </xf>
    <xf numFmtId="164" fontId="18" fillId="3" borderId="4" xfId="3" applyNumberFormat="1" applyFont="1" applyFill="1" applyBorder="1" applyAlignment="1" applyProtection="1">
      <alignment horizontal="center" vertical="center" wrapText="1"/>
    </xf>
    <xf numFmtId="164" fontId="20" fillId="0" borderId="4" xfId="3" applyNumberFormat="1" applyFont="1" applyFill="1" applyBorder="1" applyAlignment="1" applyProtection="1">
      <alignment horizontal="left" vertical="center"/>
      <protection locked="0"/>
    </xf>
    <xf numFmtId="164" fontId="20" fillId="0" borderId="4" xfId="3" applyNumberFormat="1" applyFont="1" applyFill="1" applyBorder="1" applyAlignment="1" applyProtection="1">
      <alignment horizontal="center" vertical="center"/>
      <protection locked="0"/>
    </xf>
    <xf numFmtId="0" fontId="20" fillId="0" borderId="4" xfId="4" applyFont="1" applyBorder="1" applyAlignment="1" applyProtection="1">
      <alignment horizontal="left"/>
      <protection locked="0"/>
    </xf>
    <xf numFmtId="3" fontId="20" fillId="0" borderId="4" xfId="4" applyNumberFormat="1" applyFont="1" applyBorder="1" applyAlignment="1" applyProtection="1">
      <alignment horizontal="right"/>
      <protection locked="0"/>
    </xf>
    <xf numFmtId="0" fontId="20" fillId="0" borderId="4" xfId="4" applyFont="1" applyBorder="1" applyAlignment="1" applyProtection="1">
      <alignment horizontal="center"/>
      <protection locked="0"/>
    </xf>
    <xf numFmtId="0" fontId="18" fillId="0" borderId="2" xfId="4" applyFont="1" applyBorder="1" applyAlignment="1" applyProtection="1">
      <alignment horizontal="left"/>
      <protection locked="0"/>
    </xf>
    <xf numFmtId="4" fontId="18" fillId="0" borderId="2" xfId="4" applyNumberFormat="1" applyFont="1" applyBorder="1" applyAlignment="1" applyProtection="1">
      <alignment horizontal="right"/>
      <protection locked="0"/>
    </xf>
    <xf numFmtId="0" fontId="18" fillId="0" borderId="4" xfId="4" applyFont="1" applyBorder="1" applyAlignment="1" applyProtection="1">
      <alignment horizontal="left"/>
      <protection locked="0"/>
    </xf>
    <xf numFmtId="4" fontId="19" fillId="0" borderId="0" xfId="4" applyNumberFormat="1" applyFont="1" applyProtection="1">
      <protection locked="0"/>
    </xf>
    <xf numFmtId="4" fontId="20" fillId="0" borderId="4" xfId="3" applyNumberFormat="1" applyFont="1" applyFill="1" applyBorder="1" applyAlignment="1" applyProtection="1">
      <alignment horizontal="center" vertical="center"/>
      <protection locked="0"/>
    </xf>
    <xf numFmtId="4" fontId="20" fillId="0" borderId="4" xfId="4" applyNumberFormat="1" applyFont="1" applyBorder="1" applyAlignment="1" applyProtection="1">
      <alignment horizontal="right"/>
      <protection locked="0"/>
    </xf>
    <xf numFmtId="4" fontId="18" fillId="0" borderId="4" xfId="4" applyNumberFormat="1" applyFont="1" applyBorder="1" applyAlignment="1" applyProtection="1">
      <alignment horizontal="right"/>
      <protection locked="0"/>
    </xf>
    <xf numFmtId="0" fontId="29" fillId="0" borderId="0" xfId="0" applyFont="1" applyProtection="1">
      <protection locked="0"/>
    </xf>
    <xf numFmtId="164" fontId="18" fillId="3" borderId="5" xfId="3" applyNumberFormat="1" applyFont="1" applyFill="1" applyBorder="1" applyAlignment="1" applyProtection="1">
      <alignment horizontal="center" vertical="center" wrapText="1"/>
    </xf>
    <xf numFmtId="164" fontId="18" fillId="3" borderId="1" xfId="3" applyNumberFormat="1" applyFont="1" applyFill="1" applyBorder="1" applyAlignment="1" applyProtection="1">
      <alignment horizontal="center" vertical="center" wrapText="1"/>
    </xf>
    <xf numFmtId="0" fontId="20" fillId="0" borderId="4" xfId="0" applyFont="1" applyBorder="1" applyAlignment="1" applyProtection="1">
      <alignment horizontal="left"/>
      <protection locked="0"/>
    </xf>
    <xf numFmtId="3" fontId="20" fillId="0" borderId="4" xfId="0" applyNumberFormat="1" applyFont="1" applyBorder="1" applyAlignment="1" applyProtection="1">
      <alignment horizontal="right"/>
      <protection locked="0"/>
    </xf>
    <xf numFmtId="0" fontId="18" fillId="0" borderId="4" xfId="0" applyFont="1" applyBorder="1" applyAlignment="1" applyProtection="1">
      <alignment horizontal="left"/>
      <protection locked="0"/>
    </xf>
    <xf numFmtId="3" fontId="18" fillId="0" borderId="4" xfId="0" applyNumberFormat="1" applyFont="1" applyBorder="1" applyAlignment="1" applyProtection="1">
      <alignment horizontal="right"/>
      <protection locked="0"/>
    </xf>
    <xf numFmtId="3" fontId="30" fillId="0" borderId="4" xfId="0" applyNumberFormat="1" applyFont="1" applyBorder="1" applyAlignment="1" applyProtection="1">
      <alignment horizontal="right"/>
      <protection locked="0"/>
    </xf>
    <xf numFmtId="0" fontId="18" fillId="0" borderId="2" xfId="0" applyFont="1" applyBorder="1" applyAlignment="1" applyProtection="1">
      <alignment horizontal="left"/>
      <protection locked="0"/>
    </xf>
    <xf numFmtId="4" fontId="18" fillId="0" borderId="2" xfId="0" applyNumberFormat="1" applyFont="1" applyBorder="1" applyAlignment="1" applyProtection="1">
      <alignment horizontal="right"/>
      <protection locked="0"/>
    </xf>
    <xf numFmtId="0" fontId="20" fillId="0" borderId="4" xfId="0" applyFont="1" applyBorder="1" applyAlignment="1" applyProtection="1">
      <alignment horizontal="center"/>
      <protection locked="0"/>
    </xf>
    <xf numFmtId="0" fontId="20" fillId="0" borderId="0" xfId="0" applyFont="1" applyProtection="1">
      <protection locked="0"/>
    </xf>
    <xf numFmtId="4" fontId="20" fillId="0" borderId="4" xfId="0" applyNumberFormat="1" applyFont="1" applyBorder="1" applyAlignment="1" applyProtection="1">
      <alignment horizontal="right"/>
      <protection locked="0"/>
    </xf>
    <xf numFmtId="4" fontId="18" fillId="0" borderId="4" xfId="0" applyNumberFormat="1" applyFont="1" applyBorder="1" applyAlignment="1" applyProtection="1">
      <alignment horizontal="right"/>
      <protection locked="0"/>
    </xf>
    <xf numFmtId="0" fontId="18" fillId="3" borderId="7" xfId="11" applyFont="1" applyFill="1" applyBorder="1" applyAlignment="1">
      <alignment vertical="center"/>
    </xf>
    <xf numFmtId="0" fontId="18" fillId="3" borderId="1" xfId="11" applyFont="1" applyFill="1" applyBorder="1" applyAlignment="1" applyProtection="1">
      <alignment vertical="center" wrapText="1"/>
      <protection locked="0"/>
    </xf>
    <xf numFmtId="0" fontId="18" fillId="3" borderId="2" xfId="11" applyFont="1" applyFill="1" applyBorder="1" applyAlignment="1" applyProtection="1">
      <alignment vertical="center" wrapText="1"/>
      <protection locked="0"/>
    </xf>
    <xf numFmtId="0" fontId="18" fillId="3" borderId="2" xfId="11" applyFont="1" applyFill="1" applyBorder="1" applyAlignment="1" applyProtection="1">
      <alignment horizontal="center" vertical="center" wrapText="1"/>
      <protection locked="0"/>
    </xf>
    <xf numFmtId="0" fontId="18" fillId="3" borderId="3" xfId="11" applyFont="1" applyFill="1" applyBorder="1" applyAlignment="1" applyProtection="1">
      <alignment vertical="center" wrapText="1"/>
      <protection locked="0"/>
    </xf>
    <xf numFmtId="0" fontId="18" fillId="3" borderId="76" xfId="11" applyFont="1" applyFill="1" applyBorder="1" applyAlignment="1">
      <alignment horizontal="center" vertical="center"/>
    </xf>
    <xf numFmtId="0" fontId="18" fillId="0" borderId="0" xfId="11" applyFont="1" applyAlignment="1">
      <alignment vertical="center"/>
    </xf>
    <xf numFmtId="0" fontId="18" fillId="0" borderId="85" xfId="0" applyFont="1" applyBorder="1" applyAlignment="1">
      <alignment horizontal="left" vertical="center"/>
    </xf>
    <xf numFmtId="0" fontId="20" fillId="0" borderId="0" xfId="0" applyFont="1" applyAlignment="1">
      <alignment horizontal="left" wrapText="1" indent="1"/>
    </xf>
    <xf numFmtId="0" fontId="18" fillId="0" borderId="2" xfId="0" applyFont="1" applyBorder="1" applyAlignment="1" applyProtection="1">
      <alignment horizontal="center"/>
      <protection locked="0"/>
    </xf>
    <xf numFmtId="0" fontId="18" fillId="0" borderId="85" xfId="0" applyFont="1" applyBorder="1" applyAlignment="1">
      <alignment horizontal="left"/>
    </xf>
    <xf numFmtId="0" fontId="20" fillId="0" borderId="0" xfId="0" applyFont="1" applyAlignment="1">
      <alignment horizontal="left" indent="1"/>
    </xf>
    <xf numFmtId="0" fontId="20" fillId="0" borderId="0" xfId="0" applyFont="1" applyAlignment="1">
      <alignment horizontal="left"/>
    </xf>
    <xf numFmtId="0" fontId="20" fillId="0" borderId="80" xfId="0" applyFont="1" applyBorder="1" applyAlignment="1">
      <alignment horizontal="left" indent="1"/>
    </xf>
    <xf numFmtId="0" fontId="18" fillId="0" borderId="80" xfId="0" applyFont="1" applyBorder="1" applyAlignment="1" applyProtection="1">
      <alignment horizontal="center"/>
      <protection locked="0"/>
    </xf>
    <xf numFmtId="4" fontId="18" fillId="0" borderId="14" xfId="0" applyNumberFormat="1" applyFont="1" applyBorder="1" applyProtection="1">
      <protection locked="0"/>
    </xf>
    <xf numFmtId="4" fontId="20" fillId="0" borderId="12" xfId="0" applyNumberFormat="1" applyFont="1" applyBorder="1" applyProtection="1">
      <protection locked="0"/>
    </xf>
    <xf numFmtId="4" fontId="18" fillId="0" borderId="12" xfId="0" applyNumberFormat="1" applyFont="1" applyBorder="1" applyProtection="1">
      <protection locked="0"/>
    </xf>
    <xf numFmtId="0" fontId="18" fillId="0" borderId="0" xfId="0" applyFont="1"/>
    <xf numFmtId="0" fontId="18" fillId="0" borderId="76" xfId="0" applyFont="1" applyBorder="1"/>
    <xf numFmtId="0" fontId="20" fillId="0" borderId="80" xfId="0" applyFont="1" applyBorder="1"/>
    <xf numFmtId="0" fontId="20" fillId="0" borderId="7" xfId="11" applyFont="1" applyBorder="1" applyAlignment="1">
      <alignment horizontal="left" vertical="center" indent="1"/>
    </xf>
    <xf numFmtId="4" fontId="20" fillId="0" borderId="14" xfId="11" applyNumberFormat="1" applyFont="1" applyBorder="1" applyAlignment="1">
      <alignment horizontal="center" vertical="center" wrapText="1"/>
    </xf>
    <xf numFmtId="0" fontId="20" fillId="0" borderId="76" xfId="0" applyFont="1" applyBorder="1" applyAlignment="1" applyProtection="1">
      <alignment horizontal="left" indent="1"/>
      <protection locked="0"/>
    </xf>
    <xf numFmtId="0" fontId="29" fillId="0" borderId="0" xfId="0" applyFont="1" applyAlignment="1" applyProtection="1">
      <alignment horizontal="left" indent="1"/>
      <protection locked="0"/>
    </xf>
    <xf numFmtId="0" fontId="29" fillId="0" borderId="0" xfId="0" applyFont="1" applyAlignment="1" applyProtection="1">
      <alignment horizontal="left" wrapText="1" indent="1"/>
      <protection locked="0"/>
    </xf>
    <xf numFmtId="0" fontId="28" fillId="0" borderId="0" xfId="14" applyFont="1" applyAlignment="1" applyProtection="1">
      <alignment vertical="top"/>
      <protection locked="0"/>
    </xf>
    <xf numFmtId="0" fontId="18" fillId="3" borderId="14" xfId="14" applyFont="1" applyFill="1" applyBorder="1" applyAlignment="1">
      <alignment vertical="center"/>
    </xf>
    <xf numFmtId="0" fontId="18" fillId="3" borderId="15" xfId="14" applyFont="1" applyFill="1" applyBorder="1" applyAlignment="1">
      <alignment horizontal="center" vertical="center"/>
    </xf>
    <xf numFmtId="0" fontId="18" fillId="3" borderId="3" xfId="14" applyFont="1" applyFill="1" applyBorder="1" applyAlignment="1">
      <alignment horizontal="center" vertical="center" wrapText="1"/>
    </xf>
    <xf numFmtId="0" fontId="18" fillId="3" borderId="1" xfId="14" applyFont="1" applyFill="1" applyBorder="1" applyAlignment="1">
      <alignment horizontal="center" vertical="center" wrapText="1"/>
    </xf>
    <xf numFmtId="0" fontId="19" fillId="0" borderId="0" xfId="14" applyFont="1" applyAlignment="1" applyProtection="1">
      <alignment horizontal="center" vertical="top"/>
      <protection locked="0"/>
    </xf>
    <xf numFmtId="0" fontId="19" fillId="0" borderId="0" xfId="14" applyFont="1" applyAlignment="1" applyProtection="1">
      <alignment horizontal="left" vertical="top" wrapText="1" indent="1"/>
      <protection locked="0"/>
    </xf>
    <xf numFmtId="49" fontId="31" fillId="0" borderId="0" xfId="14" applyNumberFormat="1" applyFont="1" applyAlignment="1" applyProtection="1">
      <alignment vertical="top"/>
      <protection locked="0"/>
    </xf>
    <xf numFmtId="0" fontId="19" fillId="0" borderId="0" xfId="14" applyFont="1" applyAlignment="1" applyProtection="1">
      <alignment vertical="top"/>
      <protection locked="0"/>
    </xf>
    <xf numFmtId="0" fontId="20" fillId="0" borderId="0" xfId="14" applyFont="1" applyAlignment="1" applyProtection="1">
      <alignment horizontal="left" vertical="top" wrapText="1" indent="1"/>
      <protection locked="0"/>
    </xf>
    <xf numFmtId="0" fontId="18" fillId="0" borderId="2" xfId="14" applyFont="1" applyBorder="1" applyAlignment="1" applyProtection="1">
      <alignment horizontal="left" vertical="top" indent="3"/>
      <protection locked="0"/>
    </xf>
    <xf numFmtId="0" fontId="20" fillId="0" borderId="6" xfId="14" applyFont="1" applyBorder="1" applyAlignment="1" applyProtection="1">
      <alignment vertical="top"/>
      <protection locked="0"/>
    </xf>
    <xf numFmtId="4" fontId="20" fillId="0" borderId="6" xfId="14" applyNumberFormat="1" applyFont="1" applyBorder="1" applyAlignment="1" applyProtection="1">
      <alignment vertical="top"/>
      <protection locked="0"/>
    </xf>
    <xf numFmtId="4" fontId="20" fillId="0" borderId="7" xfId="14" applyNumberFormat="1" applyFont="1" applyBorder="1" applyAlignment="1" applyProtection="1">
      <alignment vertical="top"/>
      <protection locked="0"/>
    </xf>
    <xf numFmtId="4" fontId="18" fillId="0" borderId="1" xfId="14" applyNumberFormat="1" applyFont="1" applyBorder="1" applyAlignment="1" applyProtection="1">
      <alignment vertical="top"/>
      <protection locked="0"/>
    </xf>
    <xf numFmtId="4" fontId="18" fillId="0" borderId="2" xfId="14" applyNumberFormat="1" applyFont="1" applyBorder="1" applyAlignment="1" applyProtection="1">
      <alignment vertical="top"/>
      <protection locked="0"/>
    </xf>
    <xf numFmtId="4" fontId="20" fillId="0" borderId="12" xfId="14" applyNumberFormat="1" applyFont="1" applyBorder="1" applyAlignment="1" applyProtection="1">
      <alignment vertical="top"/>
      <protection locked="0"/>
    </xf>
    <xf numFmtId="0" fontId="18" fillId="3" borderId="14" xfId="14" applyFont="1" applyFill="1" applyBorder="1" applyAlignment="1">
      <alignment vertical="center" wrapText="1"/>
    </xf>
    <xf numFmtId="0" fontId="18" fillId="3" borderId="15" xfId="14" applyFont="1" applyFill="1" applyBorder="1" applyAlignment="1">
      <alignment horizontal="center" vertical="center" wrapText="1"/>
    </xf>
    <xf numFmtId="0" fontId="18" fillId="0" borderId="85" xfId="14" applyFont="1" applyBorder="1" applyAlignment="1">
      <alignment horizontal="left" vertical="top" indent="1"/>
    </xf>
    <xf numFmtId="0" fontId="20" fillId="0" borderId="0" xfId="14" applyFont="1" applyAlignment="1">
      <alignment horizontal="left" vertical="top" wrapText="1" indent="2"/>
    </xf>
    <xf numFmtId="0" fontId="20" fillId="0" borderId="0" xfId="14" applyFont="1" applyAlignment="1">
      <alignment horizontal="left" vertical="top" wrapText="1"/>
    </xf>
    <xf numFmtId="0" fontId="18" fillId="0" borderId="85" xfId="14" applyFont="1" applyBorder="1" applyAlignment="1">
      <alignment horizontal="left" vertical="top" wrapText="1" indent="1"/>
    </xf>
    <xf numFmtId="0" fontId="18" fillId="0" borderId="2" xfId="14" applyFont="1" applyBorder="1" applyAlignment="1">
      <alignment horizontal="center" vertical="top" wrapText="1"/>
    </xf>
    <xf numFmtId="4" fontId="18" fillId="0" borderId="3" xfId="14" applyNumberFormat="1" applyFont="1" applyBorder="1" applyAlignment="1" applyProtection="1">
      <alignment vertical="top"/>
      <protection locked="0"/>
    </xf>
    <xf numFmtId="0" fontId="29" fillId="0" borderId="0" xfId="0" applyFont="1"/>
    <xf numFmtId="0" fontId="29" fillId="0" borderId="0" xfId="14" applyFont="1" applyAlignment="1" applyProtection="1">
      <alignment vertical="top"/>
      <protection locked="0"/>
    </xf>
    <xf numFmtId="4" fontId="19" fillId="0" borderId="14" xfId="14" applyNumberFormat="1" applyFont="1" applyBorder="1" applyAlignment="1" applyProtection="1">
      <alignment vertical="top"/>
      <protection locked="0"/>
    </xf>
    <xf numFmtId="4" fontId="19" fillId="0" borderId="15" xfId="14" applyNumberFormat="1" applyFont="1" applyBorder="1" applyAlignment="1" applyProtection="1">
      <alignment vertical="top"/>
      <protection locked="0"/>
    </xf>
    <xf numFmtId="4" fontId="19" fillId="0" borderId="12" xfId="14" applyNumberFormat="1" applyFont="1" applyBorder="1" applyAlignment="1" applyProtection="1">
      <alignment vertical="top"/>
      <protection locked="0"/>
    </xf>
    <xf numFmtId="4" fontId="20" fillId="0" borderId="4" xfId="14" applyNumberFormat="1" applyFont="1" applyBorder="1" applyAlignment="1" applyProtection="1">
      <alignment vertical="top"/>
      <protection locked="0"/>
    </xf>
    <xf numFmtId="4" fontId="20" fillId="0" borderId="2" xfId="14" applyNumberFormat="1" applyFont="1" applyBorder="1" applyAlignment="1" applyProtection="1">
      <alignment vertical="top"/>
      <protection locked="0"/>
    </xf>
    <xf numFmtId="4" fontId="20" fillId="0" borderId="14" xfId="14" applyNumberFormat="1" applyFont="1" applyBorder="1" applyAlignment="1" applyProtection="1">
      <alignment vertical="top"/>
      <protection locked="0"/>
    </xf>
    <xf numFmtId="4" fontId="18" fillId="0" borderId="14" xfId="14" applyNumberFormat="1" applyFont="1" applyBorder="1" applyAlignment="1" applyProtection="1">
      <alignment vertical="top"/>
      <protection locked="0"/>
    </xf>
    <xf numFmtId="4" fontId="20" fillId="0" borderId="15" xfId="14" applyNumberFormat="1" applyFont="1" applyBorder="1" applyAlignment="1" applyProtection="1">
      <alignment vertical="top"/>
      <protection locked="0"/>
    </xf>
    <xf numFmtId="4" fontId="18" fillId="0" borderId="15" xfId="14" applyNumberFormat="1" applyFont="1" applyBorder="1" applyAlignment="1" applyProtection="1">
      <alignment vertical="top"/>
      <protection locked="0"/>
    </xf>
    <xf numFmtId="0" fontId="20" fillId="0" borderId="0" xfId="2" applyFont="1" applyProtection="1">
      <protection locked="0"/>
    </xf>
    <xf numFmtId="0" fontId="18" fillId="3" borderId="4" xfId="2" applyFont="1" applyFill="1" applyBorder="1" applyAlignment="1">
      <alignment horizontal="center" vertical="center" wrapText="1"/>
    </xf>
    <xf numFmtId="4" fontId="18" fillId="3" borderId="4" xfId="2" applyNumberFormat="1" applyFont="1" applyFill="1" applyBorder="1" applyAlignment="1">
      <alignment horizontal="center" vertical="center" wrapText="1"/>
    </xf>
    <xf numFmtId="0" fontId="18" fillId="0" borderId="4" xfId="2" applyFont="1" applyBorder="1" applyAlignment="1">
      <alignment horizontal="left" vertical="top" wrapText="1" indent="1"/>
    </xf>
    <xf numFmtId="0" fontId="20" fillId="0" borderId="4" xfId="2" applyFont="1" applyBorder="1" applyAlignment="1" applyProtection="1">
      <alignment horizontal="center" vertical="top" wrapText="1"/>
      <protection locked="0"/>
    </xf>
    <xf numFmtId="4" fontId="18" fillId="0" borderId="4" xfId="2" applyNumberFormat="1" applyFont="1" applyBorder="1" applyAlignment="1" applyProtection="1">
      <alignment horizontal="right" vertical="top" wrapText="1"/>
      <protection locked="0"/>
    </xf>
    <xf numFmtId="0" fontId="18" fillId="0" borderId="0" xfId="2" applyFont="1" applyProtection="1">
      <protection locked="0"/>
    </xf>
    <xf numFmtId="0" fontId="18" fillId="0" borderId="4" xfId="2" applyFont="1" applyBorder="1" applyAlignment="1">
      <alignment horizontal="center" vertical="top" wrapText="1"/>
    </xf>
    <xf numFmtId="4" fontId="20" fillId="0" borderId="4" xfId="2" applyNumberFormat="1" applyFont="1" applyBorder="1" applyAlignment="1" applyProtection="1">
      <alignment horizontal="center" vertical="top" wrapText="1"/>
      <protection locked="0"/>
    </xf>
    <xf numFmtId="0" fontId="18" fillId="0" borderId="4" xfId="2" applyFont="1" applyBorder="1" applyAlignment="1">
      <alignment horizontal="left" vertical="top" wrapText="1" indent="2"/>
    </xf>
    <xf numFmtId="4" fontId="18" fillId="0" borderId="4" xfId="2" applyNumberFormat="1" applyFont="1" applyBorder="1" applyAlignment="1" applyProtection="1">
      <alignment vertical="top" wrapText="1"/>
      <protection locked="0"/>
    </xf>
    <xf numFmtId="4" fontId="20" fillId="0" borderId="4" xfId="2" applyNumberFormat="1" applyFont="1" applyBorder="1" applyAlignment="1">
      <alignment horizontal="left" vertical="top" wrapText="1" indent="3"/>
    </xf>
    <xf numFmtId="4" fontId="20" fillId="0" borderId="4" xfId="2" applyNumberFormat="1" applyFont="1" applyBorder="1" applyAlignment="1" applyProtection="1">
      <alignment vertical="top" wrapText="1"/>
      <protection locked="0"/>
    </xf>
    <xf numFmtId="4" fontId="20" fillId="0" borderId="4" xfId="2" applyNumberFormat="1" applyFont="1" applyBorder="1" applyAlignment="1">
      <alignment horizontal="left" vertical="top" wrapText="1"/>
    </xf>
    <xf numFmtId="0" fontId="18" fillId="0" borderId="4" xfId="2" applyFont="1" applyBorder="1" applyAlignment="1">
      <alignment vertical="top" wrapText="1"/>
    </xf>
    <xf numFmtId="0" fontId="20" fillId="0" borderId="4" xfId="2" applyFont="1" applyBorder="1" applyAlignment="1">
      <alignment vertical="top" wrapText="1"/>
    </xf>
    <xf numFmtId="0" fontId="18" fillId="0" borderId="4" xfId="2" applyFont="1" applyBorder="1" applyAlignment="1">
      <alignment horizontal="left" vertical="top" wrapText="1"/>
    </xf>
    <xf numFmtId="0" fontId="20" fillId="0" borderId="4" xfId="2" applyFont="1" applyBorder="1" applyAlignment="1">
      <alignment horizontal="center" vertical="top" wrapText="1"/>
    </xf>
    <xf numFmtId="4" fontId="20" fillId="0" borderId="4" xfId="2" applyNumberFormat="1" applyFont="1" applyBorder="1" applyAlignment="1">
      <alignment vertical="top" wrapText="1"/>
    </xf>
    <xf numFmtId="0" fontId="20" fillId="0" borderId="0" xfId="2" applyFont="1" applyAlignment="1" applyProtection="1">
      <alignment vertical="top" wrapText="1"/>
      <protection locked="0"/>
    </xf>
    <xf numFmtId="4" fontId="20" fillId="0" borderId="0" xfId="2" applyNumberFormat="1" applyFont="1" applyAlignment="1" applyProtection="1">
      <alignment vertical="top" wrapText="1"/>
      <protection locked="0"/>
    </xf>
    <xf numFmtId="0" fontId="18" fillId="0" borderId="4" xfId="2" applyFont="1" applyBorder="1" applyAlignment="1">
      <alignment horizontal="left" vertical="top" indent="1"/>
    </xf>
    <xf numFmtId="0" fontId="18" fillId="0" borderId="4" xfId="2" applyFont="1" applyBorder="1" applyAlignment="1">
      <alignment horizontal="left" vertical="top" indent="2"/>
    </xf>
    <xf numFmtId="0" fontId="20" fillId="0" borderId="4" xfId="2" applyFont="1" applyBorder="1" applyAlignment="1">
      <alignment horizontal="left" vertical="top" indent="2"/>
    </xf>
    <xf numFmtId="0" fontId="20" fillId="0" borderId="0" xfId="2" applyFont="1" applyAlignment="1" applyProtection="1">
      <alignment horizontal="left" vertical="top" indent="1"/>
      <protection locked="0"/>
    </xf>
    <xf numFmtId="4" fontId="20" fillId="0" borderId="4" xfId="2" applyNumberFormat="1" applyFont="1" applyBorder="1" applyAlignment="1" applyProtection="1">
      <alignment wrapText="1"/>
      <protection locked="0"/>
    </xf>
    <xf numFmtId="0" fontId="18" fillId="3" borderId="1" xfId="2" applyFont="1" applyFill="1" applyBorder="1" applyAlignment="1">
      <alignment horizontal="center" vertical="center" wrapText="1"/>
    </xf>
    <xf numFmtId="0" fontId="20" fillId="0" borderId="4" xfId="2" applyFont="1" applyBorder="1" applyAlignment="1">
      <alignment horizontal="left" vertical="top" wrapText="1" indent="3"/>
    </xf>
    <xf numFmtId="0" fontId="20" fillId="0" borderId="4" xfId="2" applyFont="1" applyBorder="1" applyAlignment="1">
      <alignment horizontal="left" vertical="top" wrapText="1"/>
    </xf>
    <xf numFmtId="4" fontId="20" fillId="0" borderId="4" xfId="2" applyNumberFormat="1" applyFont="1" applyBorder="1" applyAlignment="1">
      <alignment horizontal="center" vertical="top" wrapText="1"/>
    </xf>
    <xf numFmtId="4" fontId="20" fillId="0" borderId="4" xfId="2" applyNumberFormat="1" applyFont="1" applyBorder="1" applyAlignment="1">
      <alignment horizontal="center" vertical="top"/>
    </xf>
    <xf numFmtId="0" fontId="20" fillId="0" borderId="0" xfId="2" applyFont="1" applyAlignment="1" applyProtection="1">
      <alignment vertical="top"/>
      <protection locked="0"/>
    </xf>
    <xf numFmtId="0" fontId="18" fillId="3" borderId="1" xfId="2" applyFont="1" applyFill="1" applyBorder="1" applyAlignment="1">
      <alignment horizontal="center" vertical="center"/>
    </xf>
    <xf numFmtId="0" fontId="18" fillId="3" borderId="4" xfId="2" applyFont="1" applyFill="1" applyBorder="1" applyAlignment="1">
      <alignment horizontal="center" vertical="center"/>
    </xf>
    <xf numFmtId="0" fontId="20" fillId="0" borderId="0" xfId="2" applyFont="1" applyAlignment="1" applyProtection="1">
      <alignment horizontal="center" vertical="top"/>
      <protection locked="0"/>
    </xf>
    <xf numFmtId="0" fontId="18" fillId="0" borderId="0" xfId="2" applyFont="1" applyAlignment="1" applyProtection="1">
      <alignment vertical="top"/>
      <protection locked="0"/>
    </xf>
    <xf numFmtId="4" fontId="20" fillId="0" borderId="0" xfId="2" applyNumberFormat="1" applyFont="1" applyAlignment="1" applyProtection="1">
      <alignment vertical="top"/>
      <protection locked="0"/>
    </xf>
    <xf numFmtId="168" fontId="18" fillId="0" borderId="4" xfId="3" applyNumberFormat="1" applyFont="1" applyFill="1" applyBorder="1" applyAlignment="1" applyProtection="1">
      <alignment vertical="top" wrapText="1"/>
      <protection locked="0"/>
    </xf>
    <xf numFmtId="168" fontId="20" fillId="0" borderId="4" xfId="3" applyNumberFormat="1" applyFont="1" applyFill="1" applyBorder="1" applyAlignment="1" applyProtection="1">
      <alignment vertical="top" wrapText="1"/>
      <protection locked="0"/>
    </xf>
    <xf numFmtId="164" fontId="18" fillId="3" borderId="4" xfId="3" applyNumberFormat="1" applyFont="1" applyFill="1" applyBorder="1" applyAlignment="1">
      <alignment horizontal="center" vertical="center" wrapText="1"/>
    </xf>
    <xf numFmtId="0" fontId="18" fillId="0" borderId="4" xfId="2" applyFont="1" applyBorder="1" applyAlignment="1">
      <alignment horizontal="center" vertical="center" wrapText="1"/>
    </xf>
    <xf numFmtId="164" fontId="20" fillId="0" borderId="4" xfId="3" applyNumberFormat="1" applyFont="1" applyBorder="1" applyAlignment="1">
      <alignment horizontal="center" vertical="center" wrapText="1"/>
    </xf>
    <xf numFmtId="0" fontId="20" fillId="0" borderId="4" xfId="2" applyFont="1" applyBorder="1" applyAlignment="1">
      <alignment horizontal="left" vertical="top" wrapText="1" indent="2"/>
    </xf>
    <xf numFmtId="0" fontId="20" fillId="0" borderId="4" xfId="2" applyFont="1" applyBorder="1" applyAlignment="1">
      <alignment horizontal="left" vertical="top" wrapText="1" indent="1"/>
    </xf>
    <xf numFmtId="0" fontId="20" fillId="0" borderId="0" xfId="2" applyFont="1" applyAlignment="1">
      <alignment vertical="top" wrapText="1"/>
    </xf>
    <xf numFmtId="4" fontId="20" fillId="0" borderId="0" xfId="2" applyNumberFormat="1" applyFont="1" applyAlignment="1">
      <alignment vertical="top"/>
    </xf>
    <xf numFmtId="4" fontId="18" fillId="0" borderId="4" xfId="2" applyNumberFormat="1" applyFont="1" applyBorder="1" applyProtection="1">
      <protection locked="0"/>
    </xf>
    <xf numFmtId="4" fontId="20" fillId="0" borderId="4" xfId="3" applyNumberFormat="1" applyFont="1" applyBorder="1" applyAlignment="1">
      <alignment horizontal="center" vertical="center" wrapText="1"/>
    </xf>
    <xf numFmtId="4" fontId="20" fillId="0" borderId="4" xfId="2" applyNumberFormat="1" applyFont="1" applyBorder="1" applyProtection="1">
      <protection locked="0"/>
    </xf>
    <xf numFmtId="4" fontId="20" fillId="0" borderId="4" xfId="2" applyNumberFormat="1" applyFont="1" applyBorder="1" applyAlignment="1" applyProtection="1">
      <alignment vertical="top"/>
      <protection locked="0"/>
    </xf>
    <xf numFmtId="4" fontId="18" fillId="0" borderId="4" xfId="2" applyNumberFormat="1" applyFont="1" applyBorder="1" applyAlignment="1" applyProtection="1">
      <alignment vertical="center"/>
      <protection locked="0"/>
    </xf>
    <xf numFmtId="0" fontId="18" fillId="3" borderId="4" xfId="2" applyFont="1" applyFill="1" applyBorder="1" applyAlignment="1" applyProtection="1">
      <alignment horizontal="center" vertical="center" wrapText="1"/>
      <protection locked="0"/>
    </xf>
    <xf numFmtId="0" fontId="18" fillId="0" borderId="4" xfId="2" applyFont="1" applyBorder="1" applyAlignment="1" applyProtection="1">
      <alignment horizontal="left" vertical="top" wrapText="1" indent="1"/>
      <protection locked="0"/>
    </xf>
    <xf numFmtId="0" fontId="20" fillId="0" borderId="4" xfId="3" applyNumberFormat="1" applyFont="1" applyFill="1" applyBorder="1" applyAlignment="1" applyProtection="1">
      <alignment horizontal="center" vertical="top" wrapText="1"/>
      <protection locked="0"/>
    </xf>
    <xf numFmtId="0" fontId="18" fillId="0" borderId="4" xfId="2" applyFont="1" applyBorder="1" applyAlignment="1" applyProtection="1">
      <alignment horizontal="left" vertical="top" wrapText="1" indent="2"/>
      <protection locked="0"/>
    </xf>
    <xf numFmtId="0" fontId="20" fillId="0" borderId="4" xfId="2" applyFont="1" applyBorder="1" applyAlignment="1" applyProtection="1">
      <alignment horizontal="left" vertical="top" wrapText="1" indent="3"/>
      <protection locked="0"/>
    </xf>
    <xf numFmtId="0" fontId="20" fillId="0" borderId="4" xfId="2" applyFont="1" applyBorder="1" applyAlignment="1" applyProtection="1">
      <alignment horizontal="left" vertical="top" wrapText="1"/>
      <protection locked="0"/>
    </xf>
    <xf numFmtId="3" fontId="20" fillId="0" borderId="4" xfId="2" applyNumberFormat="1" applyFont="1" applyBorder="1" applyAlignment="1" applyProtection="1">
      <alignment horizontal="center" vertical="top"/>
      <protection locked="0"/>
    </xf>
    <xf numFmtId="0" fontId="18" fillId="0" borderId="4" xfId="2" applyFont="1" applyBorder="1" applyAlignment="1" applyProtection="1">
      <alignment horizontal="left" vertical="top" wrapText="1"/>
      <protection locked="0"/>
    </xf>
    <xf numFmtId="0" fontId="34" fillId="0" borderId="4" xfId="2" applyFont="1" applyBorder="1" applyAlignment="1" applyProtection="1">
      <alignment horizontal="left" vertical="top" wrapText="1" indent="2"/>
      <protection locked="0"/>
    </xf>
    <xf numFmtId="0" fontId="20" fillId="0" borderId="4" xfId="2" applyFont="1" applyBorder="1" applyAlignment="1" applyProtection="1">
      <alignment vertical="top" wrapText="1"/>
      <protection locked="0"/>
    </xf>
    <xf numFmtId="0" fontId="20" fillId="0" borderId="4" xfId="2" applyFont="1" applyBorder="1" applyAlignment="1" applyProtection="1">
      <alignment horizontal="center" vertical="top"/>
      <protection locked="0"/>
    </xf>
    <xf numFmtId="4" fontId="20" fillId="0" borderId="4" xfId="3" applyNumberFormat="1" applyFont="1" applyFill="1" applyBorder="1" applyAlignment="1" applyProtection="1">
      <alignment horizontal="right" vertical="top" wrapText="1"/>
      <protection locked="0"/>
    </xf>
    <xf numFmtId="4" fontId="20" fillId="0" borderId="4" xfId="3" applyNumberFormat="1" applyFont="1" applyFill="1" applyBorder="1" applyAlignment="1" applyProtection="1">
      <alignment horizontal="center" vertical="top" wrapText="1"/>
      <protection locked="0"/>
    </xf>
    <xf numFmtId="4" fontId="18" fillId="0" borderId="4" xfId="3" applyNumberFormat="1" applyFont="1" applyFill="1" applyBorder="1" applyAlignment="1" applyProtection="1">
      <alignment horizontal="right" vertical="top" wrapText="1"/>
      <protection locked="0"/>
    </xf>
    <xf numFmtId="4" fontId="20" fillId="0" borderId="4" xfId="2" applyNumberFormat="1" applyFont="1" applyBorder="1" applyAlignment="1" applyProtection="1">
      <alignment horizontal="center" vertical="top"/>
      <protection locked="0"/>
    </xf>
    <xf numFmtId="4" fontId="20" fillId="0" borderId="4" xfId="2" applyNumberFormat="1" applyFont="1" applyBorder="1" applyAlignment="1" applyProtection="1">
      <alignment horizontal="right" vertical="top"/>
      <protection locked="0"/>
    </xf>
    <xf numFmtId="4" fontId="20" fillId="0" borderId="4" xfId="3" applyNumberFormat="1" applyFont="1" applyFill="1" applyBorder="1" applyAlignment="1" applyProtection="1">
      <alignment horizontal="center" vertical="top"/>
      <protection locked="0"/>
    </xf>
    <xf numFmtId="4" fontId="18" fillId="0" borderId="4" xfId="3" applyNumberFormat="1" applyFont="1" applyFill="1" applyBorder="1" applyAlignment="1" applyProtection="1">
      <alignment horizontal="right" vertical="top"/>
      <protection locked="0"/>
    </xf>
    <xf numFmtId="4" fontId="18" fillId="0" borderId="4" xfId="2" applyNumberFormat="1" applyFont="1" applyBorder="1" applyAlignment="1" applyProtection="1">
      <alignment horizontal="right" vertical="top"/>
      <protection locked="0"/>
    </xf>
    <xf numFmtId="3" fontId="20" fillId="0" borderId="4" xfId="2" applyNumberFormat="1" applyFont="1" applyBorder="1" applyAlignment="1" applyProtection="1">
      <alignment horizontal="center" vertical="center"/>
      <protection locked="0"/>
    </xf>
    <xf numFmtId="0" fontId="18" fillId="3" borderId="4" xfId="2" applyFont="1" applyFill="1" applyBorder="1" applyAlignment="1" applyProtection="1">
      <alignment horizontal="center" vertical="center"/>
      <protection locked="0"/>
    </xf>
    <xf numFmtId="0" fontId="20" fillId="0" borderId="4" xfId="2" applyFont="1" applyBorder="1" applyAlignment="1" applyProtection="1">
      <alignment horizontal="center" vertical="center"/>
      <protection locked="0"/>
    </xf>
    <xf numFmtId="4" fontId="20" fillId="0" borderId="4" xfId="2" applyNumberFormat="1" applyFont="1" applyBorder="1" applyAlignment="1" applyProtection="1">
      <alignment horizontal="right"/>
      <protection locked="0"/>
    </xf>
    <xf numFmtId="0" fontId="30" fillId="0" borderId="4" xfId="2" applyFont="1" applyBorder="1" applyAlignment="1" applyProtection="1">
      <alignment horizontal="left" vertical="top" wrapText="1" indent="3"/>
      <protection locked="0"/>
    </xf>
    <xf numFmtId="4" fontId="20" fillId="0" borderId="4" xfId="2" applyNumberFormat="1" applyFont="1" applyBorder="1" applyAlignment="1" applyProtection="1">
      <alignment horizontal="center" vertical="center"/>
      <protection locked="0"/>
    </xf>
    <xf numFmtId="0" fontId="19" fillId="0" borderId="0" xfId="4" applyFont="1" applyAlignment="1">
      <alignment horizontal="left" indent="1"/>
    </xf>
    <xf numFmtId="0" fontId="20" fillId="0" borderId="0" xfId="2" applyFont="1" applyAlignment="1" applyProtection="1">
      <alignment horizontal="right" vertical="top"/>
      <protection locked="0"/>
    </xf>
    <xf numFmtId="0" fontId="2" fillId="2" borderId="0" xfId="1" applyFont="1" applyFill="1" applyAlignment="1">
      <alignment horizontal="center" vertical="center"/>
    </xf>
    <xf numFmtId="0" fontId="11" fillId="5" borderId="22" xfId="0" applyFont="1" applyFill="1" applyBorder="1" applyAlignment="1">
      <alignment horizontal="center" vertical="center" wrapText="1"/>
    </xf>
    <xf numFmtId="0" fontId="11" fillId="5" borderId="0" xfId="0" applyFont="1" applyFill="1" applyAlignment="1">
      <alignment horizontal="center" vertical="center" wrapText="1"/>
    </xf>
    <xf numFmtId="0" fontId="11" fillId="5" borderId="46"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64" xfId="0" applyFont="1" applyFill="1" applyBorder="1" applyAlignment="1">
      <alignment horizontal="center" vertical="center" wrapText="1"/>
    </xf>
    <xf numFmtId="0" fontId="11" fillId="5" borderId="23" xfId="0" applyFont="1" applyFill="1" applyBorder="1" applyAlignment="1">
      <alignment horizontal="center" vertical="center" wrapText="1"/>
    </xf>
    <xf numFmtId="0" fontId="11" fillId="5" borderId="58" xfId="0" applyFont="1" applyFill="1" applyBorder="1" applyAlignment="1">
      <alignment horizontal="center" vertical="center" wrapText="1"/>
    </xf>
    <xf numFmtId="0" fontId="11" fillId="5" borderId="59" xfId="0" applyFont="1" applyFill="1" applyBorder="1" applyAlignment="1">
      <alignment horizontal="center" vertical="center" wrapText="1"/>
    </xf>
    <xf numFmtId="0" fontId="11" fillId="5" borderId="65" xfId="0" applyFont="1" applyFill="1" applyBorder="1" applyAlignment="1">
      <alignment horizontal="center" vertical="center" wrapText="1"/>
    </xf>
    <xf numFmtId="0" fontId="11" fillId="5" borderId="45" xfId="0" applyFont="1" applyFill="1" applyBorder="1" applyAlignment="1">
      <alignment horizontal="center" vertical="center" wrapText="1"/>
    </xf>
    <xf numFmtId="0" fontId="11" fillId="5" borderId="39" xfId="0" applyFont="1" applyFill="1" applyBorder="1" applyAlignment="1">
      <alignment horizontal="center" vertical="center" wrapText="1"/>
    </xf>
    <xf numFmtId="0" fontId="11" fillId="5" borderId="70" xfId="0" applyFont="1" applyFill="1" applyBorder="1" applyAlignment="1">
      <alignment horizontal="center" vertical="center" wrapText="1"/>
    </xf>
    <xf numFmtId="0" fontId="11" fillId="5" borderId="71" xfId="0" applyFont="1" applyFill="1" applyBorder="1" applyAlignment="1">
      <alignment horizontal="center" vertical="center" wrapText="1"/>
    </xf>
    <xf numFmtId="0" fontId="11" fillId="5" borderId="7" xfId="0" applyFont="1" applyFill="1" applyBorder="1" applyAlignment="1">
      <alignment horizontal="center" vertical="center" wrapText="1"/>
    </xf>
    <xf numFmtId="0" fontId="11" fillId="5" borderId="72" xfId="0" applyFont="1" applyFill="1" applyBorder="1" applyAlignment="1">
      <alignment horizontal="center" vertical="center" wrapText="1"/>
    </xf>
    <xf numFmtId="0" fontId="11" fillId="5" borderId="38" xfId="0" applyFont="1" applyFill="1" applyBorder="1" applyAlignment="1">
      <alignment horizontal="center" vertical="center" wrapText="1"/>
    </xf>
    <xf numFmtId="0" fontId="11" fillId="5" borderId="51" xfId="0" applyFont="1" applyFill="1" applyBorder="1" applyAlignment="1">
      <alignment horizontal="center" vertical="center" wrapText="1"/>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9" fillId="0" borderId="17" xfId="0" applyFont="1" applyBorder="1" applyAlignment="1">
      <alignment horizontal="center"/>
    </xf>
    <xf numFmtId="0" fontId="9" fillId="0" borderId="18" xfId="0" applyFont="1" applyBorder="1" applyAlignment="1">
      <alignment horizontal="center"/>
    </xf>
    <xf numFmtId="0" fontId="10" fillId="14" borderId="19" xfId="0" applyFont="1" applyFill="1" applyBorder="1" applyAlignment="1">
      <alignment horizontal="center" wrapText="1"/>
    </xf>
    <xf numFmtId="0" fontId="10"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9" fillId="0" borderId="81" xfId="0" applyFont="1" applyBorder="1" applyAlignment="1">
      <alignment horizontal="center" vertical="center"/>
    </xf>
    <xf numFmtId="0" fontId="9" fillId="0" borderId="82" xfId="0" applyFont="1" applyBorder="1" applyAlignment="1">
      <alignment horizontal="center" vertical="center"/>
    </xf>
    <xf numFmtId="0" fontId="9" fillId="0" borderId="31" xfId="0" applyFont="1" applyBorder="1" applyAlignment="1">
      <alignment horizontal="center" vertical="center"/>
    </xf>
    <xf numFmtId="0" fontId="9" fillId="0" borderId="83" xfId="0" applyFont="1" applyBorder="1" applyAlignment="1">
      <alignment horizontal="center" vertical="center"/>
    </xf>
    <xf numFmtId="3" fontId="9" fillId="0" borderId="31" xfId="0" applyNumberFormat="1" applyFont="1" applyBorder="1" applyAlignment="1">
      <alignment horizontal="center" vertical="center"/>
    </xf>
    <xf numFmtId="3" fontId="9" fillId="0" borderId="83" xfId="0" applyNumberFormat="1" applyFont="1" applyBorder="1" applyAlignment="1">
      <alignment horizontal="center" vertical="center"/>
    </xf>
    <xf numFmtId="3" fontId="10" fillId="14" borderId="19" xfId="0" applyNumberFormat="1" applyFont="1" applyFill="1" applyBorder="1" applyAlignment="1">
      <alignment horizontal="center" vertical="center" wrapText="1"/>
    </xf>
    <xf numFmtId="3" fontId="10" fillId="14" borderId="84" xfId="0" applyNumberFormat="1"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21" fillId="3" borderId="1" xfId="2" applyFont="1" applyFill="1" applyBorder="1" applyAlignment="1" applyProtection="1">
      <alignment horizontal="center" vertical="center" wrapText="1"/>
      <protection locked="0"/>
    </xf>
    <xf numFmtId="0" fontId="21" fillId="3" borderId="2" xfId="2" applyFont="1" applyFill="1" applyBorder="1" applyAlignment="1" applyProtection="1">
      <alignment horizontal="center" vertical="center" wrapText="1"/>
      <protection locked="0"/>
    </xf>
    <xf numFmtId="0" fontId="21" fillId="3" borderId="3" xfId="2" applyFont="1" applyFill="1" applyBorder="1" applyAlignment="1" applyProtection="1">
      <alignment horizontal="center" vertical="center" wrapText="1"/>
      <protection locked="0"/>
    </xf>
    <xf numFmtId="0" fontId="21" fillId="3" borderId="5" xfId="2" applyFont="1" applyFill="1" applyBorder="1" applyAlignment="1" applyProtection="1">
      <alignment horizontal="center" vertical="center" wrapText="1"/>
      <protection locked="0"/>
    </xf>
    <xf numFmtId="0" fontId="21" fillId="3" borderId="6" xfId="2" applyFont="1" applyFill="1" applyBorder="1" applyAlignment="1" applyProtection="1">
      <alignment horizontal="center" vertical="center" wrapText="1"/>
      <protection locked="0"/>
    </xf>
    <xf numFmtId="0" fontId="21" fillId="3" borderId="7" xfId="2" applyFont="1" applyFill="1" applyBorder="1" applyAlignment="1" applyProtection="1">
      <alignment horizontal="center" vertical="center" wrapText="1"/>
      <protection locked="0"/>
    </xf>
    <xf numFmtId="0" fontId="20" fillId="0" borderId="0" xfId="2" applyFont="1" applyAlignment="1" applyProtection="1">
      <alignment horizontal="left" vertical="top" wrapText="1" indent="1"/>
      <protection locked="0"/>
    </xf>
    <xf numFmtId="0" fontId="19" fillId="0" borderId="0" xfId="4" applyFont="1" applyAlignment="1">
      <alignment horizontal="left" vertical="top" wrapText="1" indent="1"/>
    </xf>
    <xf numFmtId="0" fontId="19" fillId="0" borderId="0" xfId="4" applyFont="1" applyAlignment="1">
      <alignment horizontal="left" wrapText="1" indent="1"/>
    </xf>
    <xf numFmtId="0" fontId="29" fillId="0" borderId="0" xfId="14" applyFont="1" applyAlignment="1" applyProtection="1">
      <alignment horizontal="left" vertical="top" wrapText="1"/>
      <protection locked="0"/>
    </xf>
    <xf numFmtId="0" fontId="21" fillId="3" borderId="1" xfId="14" applyFont="1" applyFill="1" applyBorder="1" applyAlignment="1" applyProtection="1">
      <alignment horizontal="center" vertical="center" wrapText="1"/>
      <protection locked="0"/>
    </xf>
    <xf numFmtId="0" fontId="21" fillId="3" borderId="2" xfId="14" applyFont="1" applyFill="1" applyBorder="1" applyAlignment="1" applyProtection="1">
      <alignment horizontal="center" vertical="center" wrapText="1"/>
      <protection locked="0"/>
    </xf>
    <xf numFmtId="0" fontId="21" fillId="3" borderId="3" xfId="14" applyFont="1" applyFill="1" applyBorder="1" applyAlignment="1" applyProtection="1">
      <alignment horizontal="center" vertical="center" wrapText="1"/>
      <protection locked="0"/>
    </xf>
    <xf numFmtId="0" fontId="18" fillId="3" borderId="2" xfId="14" applyFont="1" applyFill="1" applyBorder="1" applyAlignment="1" applyProtection="1">
      <alignment horizontal="center" vertical="center" wrapText="1"/>
      <protection locked="0"/>
    </xf>
    <xf numFmtId="0" fontId="18" fillId="3" borderId="14" xfId="14" applyFont="1" applyFill="1" applyBorder="1" applyAlignment="1">
      <alignment horizontal="center" vertical="center" wrapText="1"/>
    </xf>
    <xf numFmtId="0" fontId="18" fillId="3" borderId="12" xfId="14" applyFont="1" applyFill="1" applyBorder="1" applyAlignment="1">
      <alignment horizontal="center" vertical="center" wrapText="1"/>
    </xf>
    <xf numFmtId="4" fontId="18" fillId="3" borderId="14" xfId="11" applyNumberFormat="1" applyFont="1" applyFill="1" applyBorder="1" applyAlignment="1">
      <alignment horizontal="center" vertical="center" wrapText="1"/>
    </xf>
    <xf numFmtId="4" fontId="18" fillId="3" borderId="12" xfId="11" applyNumberFormat="1" applyFont="1" applyFill="1" applyBorder="1" applyAlignment="1">
      <alignment horizontal="center" vertical="center" wrapText="1"/>
    </xf>
    <xf numFmtId="0" fontId="21" fillId="3" borderId="5" xfId="11" applyFont="1" applyFill="1" applyBorder="1" applyAlignment="1" applyProtection="1">
      <alignment horizontal="center" vertical="center" wrapText="1"/>
      <protection locked="0"/>
    </xf>
    <xf numFmtId="0" fontId="21" fillId="3" borderId="6" xfId="11" applyFont="1" applyFill="1" applyBorder="1" applyAlignment="1" applyProtection="1">
      <alignment horizontal="center" vertical="center" wrapText="1"/>
      <protection locked="0"/>
    </xf>
    <xf numFmtId="0" fontId="21" fillId="3" borderId="7" xfId="11" applyFont="1" applyFill="1" applyBorder="1" applyAlignment="1" applyProtection="1">
      <alignment horizontal="center" vertical="center" wrapText="1"/>
      <protection locked="0"/>
    </xf>
    <xf numFmtId="0" fontId="21" fillId="3" borderId="1" xfId="11" applyFont="1" applyFill="1" applyBorder="1" applyAlignment="1" applyProtection="1">
      <alignment horizontal="center" vertical="center" wrapText="1"/>
      <protection locked="0"/>
    </xf>
    <xf numFmtId="0" fontId="21" fillId="3" borderId="2" xfId="11" applyFont="1" applyFill="1" applyBorder="1" applyAlignment="1" applyProtection="1">
      <alignment horizontal="center" vertical="center" wrapText="1"/>
      <protection locked="0"/>
    </xf>
    <xf numFmtId="0" fontId="21" fillId="3" borderId="3" xfId="1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21" fillId="3" borderId="2" xfId="0" applyFont="1" applyFill="1" applyBorder="1" applyAlignment="1" applyProtection="1">
      <alignment horizontal="center" vertical="center" wrapText="1"/>
      <protection locked="0"/>
    </xf>
    <xf numFmtId="0" fontId="21" fillId="3" borderId="3" xfId="0" applyFont="1" applyFill="1" applyBorder="1" applyAlignment="1" applyProtection="1">
      <alignment horizontal="center" vertical="center" wrapText="1"/>
      <protection locked="0"/>
    </xf>
    <xf numFmtId="164" fontId="18" fillId="3" borderId="1" xfId="3" applyNumberFormat="1" applyFont="1" applyFill="1" applyBorder="1" applyAlignment="1" applyProtection="1">
      <alignment horizontal="center" vertical="center"/>
      <protection locked="0"/>
    </xf>
    <xf numFmtId="164" fontId="18" fillId="3" borderId="2" xfId="3" applyNumberFormat="1" applyFont="1" applyFill="1" applyBorder="1" applyAlignment="1" applyProtection="1">
      <alignment horizontal="center" vertical="center"/>
      <protection locked="0"/>
    </xf>
    <xf numFmtId="164" fontId="18" fillId="3" borderId="3" xfId="3" applyNumberFormat="1" applyFont="1" applyFill="1" applyBorder="1" applyAlignment="1" applyProtection="1">
      <alignment horizontal="center" vertical="center"/>
      <protection locked="0"/>
    </xf>
    <xf numFmtId="164" fontId="18" fillId="3" borderId="1" xfId="3" applyNumberFormat="1" applyFont="1" applyFill="1" applyBorder="1" applyAlignment="1" applyProtection="1">
      <alignment horizontal="center" vertical="center" wrapText="1"/>
    </xf>
    <xf numFmtId="164" fontId="18" fillId="3" borderId="2" xfId="3" applyNumberFormat="1" applyFont="1" applyFill="1" applyBorder="1" applyAlignment="1" applyProtection="1">
      <alignment horizontal="center" vertical="center" wrapText="1"/>
    </xf>
    <xf numFmtId="164" fontId="18" fillId="3" borderId="3" xfId="3" applyNumberFormat="1" applyFont="1" applyFill="1" applyBorder="1" applyAlignment="1" applyProtection="1">
      <alignment horizontal="center" vertical="center" wrapText="1"/>
    </xf>
    <xf numFmtId="0" fontId="21" fillId="3" borderId="4" xfId="4" applyFont="1" applyFill="1" applyBorder="1" applyAlignment="1" applyProtection="1">
      <alignment horizontal="center" vertical="center" wrapText="1"/>
      <protection locked="0"/>
    </xf>
    <xf numFmtId="164" fontId="18" fillId="3" borderId="4" xfId="3" applyNumberFormat="1" applyFont="1" applyFill="1" applyBorder="1" applyAlignment="1" applyProtection="1">
      <alignment horizontal="center" vertical="center"/>
      <protection locked="0"/>
    </xf>
    <xf numFmtId="164" fontId="18" fillId="3" borderId="4" xfId="3" applyNumberFormat="1" applyFont="1" applyFill="1" applyBorder="1" applyAlignment="1" applyProtection="1">
      <alignment horizontal="center" vertical="center" wrapText="1"/>
      <protection locked="0"/>
    </xf>
    <xf numFmtId="0" fontId="18" fillId="3" borderId="7" xfId="11" applyFont="1" applyFill="1" applyBorder="1" applyAlignment="1">
      <alignment horizontal="center" vertical="center"/>
    </xf>
    <xf numFmtId="0" fontId="18" fillId="3" borderId="76" xfId="11" applyFont="1" applyFill="1" applyBorder="1" applyAlignment="1">
      <alignment horizontal="center" vertical="center"/>
    </xf>
    <xf numFmtId="0" fontId="18" fillId="3" borderId="2" xfId="11" applyFont="1" applyFill="1" applyBorder="1" applyAlignment="1" applyProtection="1">
      <alignment horizontal="center" vertical="center" wrapText="1"/>
      <protection locked="0"/>
    </xf>
    <xf numFmtId="0" fontId="24" fillId="2" borderId="0" xfId="15" applyFont="1" applyFill="1" applyAlignment="1">
      <alignment horizontal="center"/>
    </xf>
    <xf numFmtId="0" fontId="24" fillId="2" borderId="0" xfId="15" applyFont="1" applyFill="1"/>
    <xf numFmtId="0" fontId="28" fillId="5" borderId="4" xfId="16" applyFont="1" applyFill="1" applyBorder="1" applyAlignment="1">
      <alignment horizontal="center" vertical="center"/>
    </xf>
    <xf numFmtId="0" fontId="24" fillId="2" borderId="0" xfId="15" applyFont="1" applyFill="1" applyAlignment="1">
      <alignment horizontal="center" vertical="center"/>
    </xf>
    <xf numFmtId="0" fontId="24" fillId="2" borderId="0" xfId="15" applyFont="1" applyFill="1" applyAlignment="1">
      <alignment vertical="center"/>
    </xf>
    <xf numFmtId="0" fontId="21" fillId="3" borderId="4" xfId="14" applyFont="1" applyFill="1" applyBorder="1" applyAlignment="1">
      <alignment horizontal="center" vertical="center"/>
    </xf>
    <xf numFmtId="0" fontId="15" fillId="0" borderId="0" xfId="4" applyFont="1" applyProtection="1">
      <protection locked="0"/>
    </xf>
  </cellXfs>
  <cellStyles count="56">
    <cellStyle name="Euro" xfId="39"/>
    <cellStyle name="Millares" xfId="5" builtinId="3"/>
    <cellStyle name="Millares 10" xfId="54"/>
    <cellStyle name="Millares 2" xfId="7"/>
    <cellStyle name="Millares 2 2" xfId="12"/>
    <cellStyle name="Millares 2 2 2" xfId="24"/>
    <cellStyle name="Millares 2 2 2 2" xfId="38"/>
    <cellStyle name="Millares 2 2 3" xfId="41"/>
    <cellStyle name="Millares 2 2 4" xfId="31"/>
    <cellStyle name="Millares 2 3" xfId="21"/>
    <cellStyle name="Millares 2 3 2" xfId="42"/>
    <cellStyle name="Millares 2 3 3" xfId="35"/>
    <cellStyle name="Millares 2 4" xfId="3"/>
    <cellStyle name="Millares 2 4 2" xfId="6"/>
    <cellStyle name="Millares 2 4 2 2" xfId="20"/>
    <cellStyle name="Millares 2 4 2 2 2" xfId="34"/>
    <cellStyle name="Millares 2 4 2 3" xfId="27"/>
    <cellStyle name="Millares 2 4 3" xfId="8"/>
    <cellStyle name="Millares 2 4 3 2" xfId="22"/>
    <cellStyle name="Millares 2 4 3 2 2" xfId="36"/>
    <cellStyle name="Millares 2 4 3 3" xfId="29"/>
    <cellStyle name="Millares 2 4 4" xfId="18"/>
    <cellStyle name="Millares 2 4 4 2" xfId="32"/>
    <cellStyle name="Millares 2 4 5" xfId="25"/>
    <cellStyle name="Millares 2 5" xfId="40"/>
    <cellStyle name="Millares 2 6" xfId="28"/>
    <cellStyle name="Millares 3" xfId="9"/>
    <cellStyle name="Millares 3 2" xfId="23"/>
    <cellStyle name="Millares 3 2 2" xfId="37"/>
    <cellStyle name="Millares 3 3" xfId="43"/>
    <cellStyle name="Millares 3 4" xfId="30"/>
    <cellStyle name="Millares 4" xfId="19"/>
    <cellStyle name="Millares 4 2" xfId="33"/>
    <cellStyle name="Millares 5" xfId="26"/>
    <cellStyle name="Moneda 2" xfId="44"/>
    <cellStyle name="Normal" xfId="0" builtinId="0"/>
    <cellStyle name="Normal 2" xfId="4"/>
    <cellStyle name="Normal 2 2" xfId="2"/>
    <cellStyle name="Normal 2 3" xfId="1"/>
    <cellStyle name="Normal 2 3 2" xfId="14"/>
    <cellStyle name="Normal 2 3 2 2" xfId="15"/>
    <cellStyle name="Normal 2 3 3" xfId="53"/>
    <cellStyle name="Normal 2 4" xfId="10"/>
    <cellStyle name="Normal 2 4 2" xfId="13"/>
    <cellStyle name="Normal 3" xfId="11"/>
    <cellStyle name="Normal 3 2" xfId="17"/>
    <cellStyle name="Normal 3 2 2" xfId="16"/>
    <cellStyle name="Normal 3 2 3" xfId="52"/>
    <cellStyle name="Normal 4" xfId="45"/>
    <cellStyle name="Normal 4 2" xfId="46"/>
    <cellStyle name="Normal 5" xfId="47"/>
    <cellStyle name="Normal 5 2" xfId="48"/>
    <cellStyle name="Normal 5 3 2" xfId="55"/>
    <cellStyle name="Normal 6" xfId="49"/>
    <cellStyle name="Normal 6 2" xfId="50"/>
    <cellStyle name="Porcentual 2" xfId="51"/>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I7" sqref="I7"/>
    </sheetView>
  </sheetViews>
  <sheetFormatPr baseColWidth="10" defaultColWidth="11.42578125" defaultRowHeight="11.25" x14ac:dyDescent="0.2"/>
  <cols>
    <col min="1" max="1" width="12.5703125" style="8" customWidth="1"/>
    <col min="2" max="2" width="52.42578125" style="3" customWidth="1"/>
    <col min="3" max="3" width="19.28515625" style="3" customWidth="1"/>
    <col min="4" max="4" width="20.42578125" style="3" customWidth="1"/>
    <col min="5" max="16384" width="11.42578125" style="3"/>
  </cols>
  <sheetData>
    <row r="1" spans="1:4" x14ac:dyDescent="0.2">
      <c r="A1" s="431" t="s">
        <v>636</v>
      </c>
      <c r="B1" s="431"/>
      <c r="C1" s="1" t="s">
        <v>0</v>
      </c>
      <c r="D1" s="2">
        <v>2026</v>
      </c>
    </row>
    <row r="2" spans="1:4" x14ac:dyDescent="0.2">
      <c r="A2" s="431" t="s">
        <v>1</v>
      </c>
      <c r="B2" s="431"/>
      <c r="C2" s="1" t="s">
        <v>2</v>
      </c>
      <c r="D2" s="2" t="s">
        <v>3</v>
      </c>
    </row>
    <row r="3" spans="1:4" x14ac:dyDescent="0.2">
      <c r="A3" s="431" t="s">
        <v>637</v>
      </c>
      <c r="B3" s="431"/>
      <c r="C3" s="1" t="s">
        <v>4</v>
      </c>
      <c r="D3" s="2">
        <v>1</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67.5" x14ac:dyDescent="0.2">
      <c r="A7" s="5" t="s">
        <v>12</v>
      </c>
      <c r="B7" s="6" t="s">
        <v>13</v>
      </c>
      <c r="C7" s="7" t="s">
        <v>14</v>
      </c>
      <c r="D7" s="3" t="str">
        <f>IF(('REV Det'!G8+'REV Det'!L8)=0,"Si cumple la regla","No cumple la regla")</f>
        <v>Si cumple la regla</v>
      </c>
    </row>
    <row r="8" spans="1:4" ht="67.5" x14ac:dyDescent="0.2">
      <c r="A8" s="5" t="s">
        <v>15</v>
      </c>
      <c r="B8" s="6" t="s">
        <v>16</v>
      </c>
      <c r="C8" s="7" t="s">
        <v>14</v>
      </c>
      <c r="D8" s="3" t="str">
        <f>IF(('REV Det'!G9+'REV Det'!L9)=0,"Si cumple la regla","No cumple la regla")</f>
        <v>Si cumple la regla</v>
      </c>
    </row>
    <row r="9" spans="1:4" ht="67.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45" x14ac:dyDescent="0.2">
      <c r="A11" s="5" t="s">
        <v>22</v>
      </c>
      <c r="B11" s="6" t="s">
        <v>23</v>
      </c>
      <c r="C11" s="7" t="s">
        <v>24</v>
      </c>
      <c r="D11" s="3" t="str">
        <f>IF((SUM('REV Det'!G12:G27,'REV Det'!L12:L27))=0, "Si cumple la regla","No cumple la regla")</f>
        <v>Si cumple la regla</v>
      </c>
    </row>
    <row r="12" spans="1:4" ht="45" x14ac:dyDescent="0.2">
      <c r="A12" s="5" t="s">
        <v>25</v>
      </c>
      <c r="B12" s="6" t="s">
        <v>26</v>
      </c>
      <c r="C12" s="7" t="s">
        <v>27</v>
      </c>
      <c r="D12" s="3" t="str">
        <f>IF(('REV Det'!G28+'REV Det'!L28)=0,"Si cumple la regla","No cumple la regla")</f>
        <v>Si cumple la regla</v>
      </c>
    </row>
    <row r="13" spans="1:4" ht="45" x14ac:dyDescent="0.2">
      <c r="A13" s="5" t="s">
        <v>28</v>
      </c>
      <c r="B13" s="6" t="s">
        <v>29</v>
      </c>
      <c r="C13" s="7" t="s">
        <v>27</v>
      </c>
      <c r="D13" s="3" t="str">
        <f>IF(('REV Det'!G29+'REV Det'!L29)=0,"Si cumple la regla","No cumple la regla")</f>
        <v>Si cumple la regla</v>
      </c>
    </row>
    <row r="14" spans="1:4" ht="45" x14ac:dyDescent="0.2">
      <c r="A14" s="5" t="s">
        <v>30</v>
      </c>
      <c r="B14" s="6" t="s">
        <v>31</v>
      </c>
      <c r="C14" s="7" t="s">
        <v>32</v>
      </c>
      <c r="D14" s="3" t="str">
        <f>IF(('REV Det'!G30+'REV Det'!L30)=0,"Si cumple la regla","No cumple la regla")</f>
        <v>Si cumple la regla</v>
      </c>
    </row>
    <row r="15" spans="1:4" ht="56.25" x14ac:dyDescent="0.2">
      <c r="A15" s="5" t="s">
        <v>33</v>
      </c>
      <c r="B15" s="6" t="s">
        <v>34</v>
      </c>
      <c r="C15" s="7" t="s">
        <v>35</v>
      </c>
      <c r="D15" s="3" t="str">
        <f>IF(('REV Det'!G31+'REV Det'!L31)=0,"Si cumple la regla","No cumple la regla")</f>
        <v>Si cumple la regla</v>
      </c>
    </row>
    <row r="16" spans="1:4" ht="56.25" x14ac:dyDescent="0.2">
      <c r="A16" s="5" t="s">
        <v>36</v>
      </c>
      <c r="B16" s="6" t="s">
        <v>37</v>
      </c>
      <c r="C16" s="7" t="s">
        <v>38</v>
      </c>
      <c r="D16" s="3" t="str">
        <f>IF((SUM('REV Det'!G32:G33,'REV Det'!L32:L33))=0, "Si cumple la regla","No cumple la regla")</f>
        <v>Si cumple la regla</v>
      </c>
    </row>
    <row r="17" spans="1:4" ht="45" x14ac:dyDescent="0.2">
      <c r="A17" s="5" t="s">
        <v>39</v>
      </c>
      <c r="B17" s="6" t="s">
        <v>40</v>
      </c>
      <c r="C17" s="7" t="s">
        <v>38</v>
      </c>
      <c r="D17" s="3" t="str">
        <f>IF(('REV Det'!G34+'REV Det'!L34)=0,"Si cumple la regla","No cumple la regla")</f>
        <v>Si cumple la regla</v>
      </c>
    </row>
    <row r="18" spans="1:4" ht="78.75" x14ac:dyDescent="0.2">
      <c r="A18" s="5" t="s">
        <v>41</v>
      </c>
      <c r="B18" s="6" t="s">
        <v>42</v>
      </c>
      <c r="C18" s="7" t="s">
        <v>38</v>
      </c>
      <c r="D18" s="3" t="str">
        <f>IF((SUM('REV Det'!G35:G36,'REV Det'!L35:L36))=0, "Si cumple la regla","No cumple la regla")</f>
        <v>Si cumple la regla</v>
      </c>
    </row>
    <row r="19" spans="1:4" ht="67.5" x14ac:dyDescent="0.2">
      <c r="A19" s="5" t="s">
        <v>43</v>
      </c>
      <c r="B19" s="6" t="s">
        <v>44</v>
      </c>
      <c r="C19" s="7" t="s">
        <v>38</v>
      </c>
      <c r="D19" s="3" t="str">
        <f>IF(('REV Det'!G37+'REV Det'!L37)=0,"Si cumple la regla","No cumple la regla")</f>
        <v>Si cumple la regla</v>
      </c>
    </row>
    <row r="20" spans="1:4" ht="56.25" x14ac:dyDescent="0.2">
      <c r="A20" s="5" t="s">
        <v>45</v>
      </c>
      <c r="B20" s="6" t="s">
        <v>46</v>
      </c>
      <c r="C20" s="7" t="s">
        <v>47</v>
      </c>
      <c r="D20" s="3" t="str">
        <f>IF((SUM('REV Det'!G38:G39,'REV Det'!L38:L39))=0, "Si cumple la regla","No cumple la regla")</f>
        <v>Si cumple la regla</v>
      </c>
    </row>
    <row r="21" spans="1:4" ht="45" x14ac:dyDescent="0.2">
      <c r="A21" s="5" t="s">
        <v>48</v>
      </c>
      <c r="B21" s="6" t="s">
        <v>49</v>
      </c>
      <c r="C21" s="7" t="s">
        <v>47</v>
      </c>
      <c r="D21" s="3" t="str">
        <f>IF(('REV Det'!G40+'REV Det'!L40)=0,"Si cumple la regla","No cumple la regla")</f>
        <v>Si cumple la regla</v>
      </c>
    </row>
    <row r="22" spans="1:4" ht="67.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67.5" x14ac:dyDescent="0.2">
      <c r="A24" s="5" t="s">
        <v>54</v>
      </c>
      <c r="B24" s="6" t="s">
        <v>55</v>
      </c>
      <c r="C24" s="7" t="s">
        <v>56</v>
      </c>
      <c r="D24" s="3" t="str">
        <f>IF((SUM('REV Det'!G44:G46,'REV Det'!L44:L46))=0, "Si cumple la regla","No cumple la regla")</f>
        <v>Si cumple la regla</v>
      </c>
    </row>
    <row r="25" spans="1:4" ht="78.75" x14ac:dyDescent="0.2">
      <c r="A25" s="5" t="s">
        <v>57</v>
      </c>
      <c r="B25" s="6" t="s">
        <v>58</v>
      </c>
      <c r="C25" s="7" t="s">
        <v>56</v>
      </c>
      <c r="D25" s="3" t="str">
        <f>IF((SUM('REV Det'!G47:G49,'REV Det'!L47:L49))=0, "Si cumple la regla","No cumple la regla")</f>
        <v>Si cumple la regla</v>
      </c>
    </row>
    <row r="26" spans="1:4" ht="67.5" x14ac:dyDescent="0.2">
      <c r="A26" s="5" t="s">
        <v>59</v>
      </c>
      <c r="B26" s="6" t="s">
        <v>60</v>
      </c>
      <c r="C26" s="7" t="s">
        <v>56</v>
      </c>
      <c r="D26" s="3" t="str">
        <f>IF(('REV Det'!G50+'REV Det'!L50)=0,"Si cumple la regla","No cumple la regla")</f>
        <v>Si cumple la regla</v>
      </c>
    </row>
    <row r="27" spans="1:4" ht="78.75" x14ac:dyDescent="0.2">
      <c r="A27" s="5" t="s">
        <v>61</v>
      </c>
      <c r="B27" s="6" t="s">
        <v>62</v>
      </c>
      <c r="C27" s="7" t="s">
        <v>56</v>
      </c>
      <c r="D27" s="3" t="str">
        <f>IF((SUM('REV Det'!G51:G52,'REV Det'!L51:L52))=0, "Si cumple la regla","No cumple la regla")</f>
        <v>Si cumple la regla</v>
      </c>
    </row>
    <row r="28" spans="1:4" ht="67.5" x14ac:dyDescent="0.2">
      <c r="A28" s="5" t="s">
        <v>63</v>
      </c>
      <c r="B28" s="6" t="s">
        <v>64</v>
      </c>
      <c r="C28" s="7" t="s">
        <v>65</v>
      </c>
      <c r="D28" s="3" t="str">
        <f>IF((SUM('REV Det'!G54:G55,'REV Det'!L54:L55))=0, "Si cumple la regla","No cumple la regla")</f>
        <v>Si cumple la regla</v>
      </c>
    </row>
    <row r="29" spans="1:4" ht="67.5" x14ac:dyDescent="0.2">
      <c r="A29" s="5" t="s">
        <v>66</v>
      </c>
      <c r="B29" s="6" t="s">
        <v>67</v>
      </c>
      <c r="C29" s="7" t="s">
        <v>65</v>
      </c>
      <c r="D29" s="3" t="str">
        <f>IF((SUM('REV Det'!G56:G57,'REV Det'!L56:L57))=0, "Si cumple la regla","No cumple la regla")</f>
        <v>Si cumple la regla</v>
      </c>
    </row>
    <row r="30" spans="1:4" ht="67.5" x14ac:dyDescent="0.2">
      <c r="A30" s="5" t="s">
        <v>68</v>
      </c>
      <c r="B30" s="6" t="s">
        <v>69</v>
      </c>
      <c r="C30" s="7" t="s">
        <v>65</v>
      </c>
      <c r="D30" s="3" t="str">
        <f>IF((SUM('REV Det'!G58:G59,'REV Det'!L58:L59))=0, "Si cumple la regla","No cumple la regla")</f>
        <v>Si cumple la regla</v>
      </c>
    </row>
    <row r="31" spans="1:4" ht="101.25"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67.5" x14ac:dyDescent="0.2">
      <c r="A34" s="5" t="s">
        <v>78</v>
      </c>
      <c r="B34" s="6" t="s">
        <v>79</v>
      </c>
      <c r="C34" s="7" t="s">
        <v>80</v>
      </c>
      <c r="D34" s="3" t="str">
        <f>IF((SUM('REV Det'!G77:G79,'REV Det'!L77:L79))=0, "Si cumple la regla","No cumple la regla")</f>
        <v>Si cumple la regla</v>
      </c>
    </row>
    <row r="35" spans="1:4" ht="56.25" x14ac:dyDescent="0.2">
      <c r="A35" s="5" t="s">
        <v>81</v>
      </c>
      <c r="B35" s="6" t="s">
        <v>82</v>
      </c>
      <c r="C35" s="7" t="s">
        <v>80</v>
      </c>
      <c r="D35" s="3" t="str">
        <f>IF(('REV Det'!G80+'REV Det'!L80)=0,"Si cumple la regla","No cumple la regla")</f>
        <v>Si cumple la regla</v>
      </c>
    </row>
    <row r="36" spans="1:4" ht="56.25" x14ac:dyDescent="0.2">
      <c r="A36" s="5" t="s">
        <v>83</v>
      </c>
      <c r="B36" s="6" t="s">
        <v>84</v>
      </c>
      <c r="C36" s="7" t="s">
        <v>85</v>
      </c>
      <c r="D36" s="3" t="str">
        <f>IF(('REV Det'!G81+'REV Det'!L81)=0,"Si cumple la regla","No cumple la regla")</f>
        <v>Si cumple la regla</v>
      </c>
    </row>
    <row r="37" spans="1:4" ht="45" x14ac:dyDescent="0.2">
      <c r="A37" s="5" t="s">
        <v>86</v>
      </c>
      <c r="B37" s="6" t="s">
        <v>87</v>
      </c>
      <c r="C37" s="7" t="s">
        <v>88</v>
      </c>
      <c r="D37" s="3" t="str">
        <f>IF(('REV Det'!G82+'REV Det'!L82)=0,"Si cumple la regla","No cumple la regla")</f>
        <v>Si cumple la regla</v>
      </c>
    </row>
    <row r="38" spans="1:4" ht="45" x14ac:dyDescent="0.2">
      <c r="A38" s="5" t="s">
        <v>89</v>
      </c>
      <c r="B38" s="6" t="s">
        <v>90</v>
      </c>
      <c r="C38" s="7" t="s">
        <v>88</v>
      </c>
      <c r="D38" s="3" t="str">
        <f>IF(('REV Det'!G83+'REV Det'!L83)=0,"Si cumple la regla","No cumple la regla")</f>
        <v>Si cumple la regla</v>
      </c>
    </row>
    <row r="39" spans="1:4" ht="45" x14ac:dyDescent="0.2">
      <c r="A39" s="5" t="s">
        <v>91</v>
      </c>
      <c r="B39" s="6" t="s">
        <v>92</v>
      </c>
      <c r="C39" s="7" t="s">
        <v>93</v>
      </c>
      <c r="D39" s="3" t="str">
        <f>IF((SUM('REV Det'!G84:G99,'REV Det'!L84:L99))=0, "Si cumple la regla","No cumple la regla")</f>
        <v>Si cumple la regla</v>
      </c>
    </row>
    <row r="40" spans="1:4" ht="45" x14ac:dyDescent="0.2">
      <c r="A40" s="5" t="s">
        <v>94</v>
      </c>
      <c r="B40" s="6" t="s">
        <v>95</v>
      </c>
      <c r="C40" s="7" t="s">
        <v>96</v>
      </c>
      <c r="D40" s="3" t="str">
        <f>IF((SUM('REV Det'!G100:G115,'REV Det'!L100:L115))=0, "Si cumple la regla","No cumple la regla")</f>
        <v>Si cumple la regla</v>
      </c>
    </row>
    <row r="41" spans="1:4" ht="56.25" x14ac:dyDescent="0.2">
      <c r="A41" s="5" t="s">
        <v>97</v>
      </c>
      <c r="B41" s="6" t="s">
        <v>98</v>
      </c>
      <c r="C41" s="7" t="s">
        <v>99</v>
      </c>
      <c r="D41" s="3" t="str">
        <f>IF(('REV Det'!G116+'REV Det'!L116)=0,"Si cumple la regla","No cumple la regla")</f>
        <v>Si cumple la regla</v>
      </c>
    </row>
    <row r="42" spans="1:4" ht="33.75" x14ac:dyDescent="0.2">
      <c r="A42" s="5" t="s">
        <v>283</v>
      </c>
      <c r="B42" s="6" t="s">
        <v>284</v>
      </c>
      <c r="C42" s="7" t="s">
        <v>285</v>
      </c>
      <c r="D42" s="3" t="str">
        <f>+IF('Rev Det P'!I7=0,"Si cumple la regla", "No cumple la regla")</f>
        <v>Si cumple la regla</v>
      </c>
    </row>
    <row r="43" spans="1:4" ht="45" x14ac:dyDescent="0.2">
      <c r="A43" s="5" t="s">
        <v>286</v>
      </c>
      <c r="B43" s="6" t="s">
        <v>287</v>
      </c>
      <c r="C43" s="7" t="s">
        <v>285</v>
      </c>
      <c r="D43" s="3" t="str">
        <f>+IF('Rev Det P'!I8=0,"Si cumple la regla", "No cumple la regla")</f>
        <v>Si cumple la regla</v>
      </c>
    </row>
    <row r="44" spans="1:4" ht="45" x14ac:dyDescent="0.2">
      <c r="A44" s="5" t="s">
        <v>288</v>
      </c>
      <c r="B44" s="6" t="s">
        <v>289</v>
      </c>
      <c r="C44" s="7" t="s">
        <v>285</v>
      </c>
      <c r="D44" s="3" t="str">
        <f>+IF('Rev Det P'!I9=0,"Si cumple la regla", "No cumple la regla")</f>
        <v>Si cumple la regla</v>
      </c>
    </row>
    <row r="45" spans="1:4" ht="33.75" x14ac:dyDescent="0.2">
      <c r="A45" s="5" t="s">
        <v>290</v>
      </c>
      <c r="B45" s="6" t="s">
        <v>291</v>
      </c>
      <c r="C45" s="7" t="s">
        <v>285</v>
      </c>
      <c r="D45" s="3" t="str">
        <f>+IF('Rev Det P'!I10=0,"Si cumple la regla", "No cumple la regla")</f>
        <v>No cumple la regla</v>
      </c>
    </row>
    <row r="46" spans="1:4" ht="56.25" x14ac:dyDescent="0.2">
      <c r="A46" s="5" t="s">
        <v>292</v>
      </c>
      <c r="B46" s="6" t="s">
        <v>293</v>
      </c>
      <c r="C46" s="7" t="s">
        <v>294</v>
      </c>
      <c r="D46" s="3" t="str">
        <f>IF(AND('Rev Det P'!I12=0, 'Rev Det P'!I17=0, 'Rev Det P'!I22=0, 'Rev Det P'!I27=0), "Si cumple la regla", "No cumple la regla")</f>
        <v>Si cumple la regla</v>
      </c>
    </row>
    <row r="47" spans="1:4" ht="56.25" x14ac:dyDescent="0.2">
      <c r="A47" s="5" t="s">
        <v>295</v>
      </c>
      <c r="B47" s="6" t="s">
        <v>296</v>
      </c>
      <c r="C47" s="7" t="s">
        <v>294</v>
      </c>
      <c r="D47" s="3" t="str">
        <f>IF(AND('Rev Det P'!I13=0, 'Rev Det P'!I18=0, 'Rev Det P'!I23=0, 'Rev Det P'!I28=0), "Si cumple la regla", "No cumple la regla")</f>
        <v>Si cumple la regla</v>
      </c>
    </row>
    <row r="48" spans="1:4" ht="56.25" x14ac:dyDescent="0.2">
      <c r="A48" s="5" t="s">
        <v>297</v>
      </c>
      <c r="B48" s="6" t="s">
        <v>298</v>
      </c>
      <c r="C48" s="7" t="s">
        <v>294</v>
      </c>
      <c r="D48" s="3" t="str">
        <f>IF(AND('Rev Det P'!I14=0, 'Rev Det P'!I19=0, 'Rev Det P'!I24=0, 'Rev Det P'!I29=0), "Si cumple la regla", "No cumple la regla")</f>
        <v>Si cumple la regla</v>
      </c>
    </row>
    <row r="49" spans="1:4" ht="56.25" x14ac:dyDescent="0.2">
      <c r="A49" s="5" t="s">
        <v>299</v>
      </c>
      <c r="B49" s="6" t="s">
        <v>300</v>
      </c>
      <c r="C49" s="7" t="s">
        <v>294</v>
      </c>
      <c r="D49" s="3" t="str">
        <f>IF(AND('Rev Det P'!I15=0, 'Rev Det P'!I20=0, 'Rev Det P'!I25=0, 'Rev Det P'!I30=0), "Si cumple la regla", "No cumple la regla")</f>
        <v>Si cumple la regla</v>
      </c>
    </row>
    <row r="50" spans="1:4" ht="56.25" x14ac:dyDescent="0.2">
      <c r="A50" s="5" t="s">
        <v>301</v>
      </c>
      <c r="B50" s="6" t="s">
        <v>302</v>
      </c>
      <c r="C50" s="7" t="s">
        <v>303</v>
      </c>
      <c r="D50" s="3" t="str">
        <f>IF(AND('Rev Det P'!I32=0, 'Rev Det P'!I33=0, 'Rev Det P'!I34=0), "Si cumple la regla", "No cumple la regla")</f>
        <v>Si cumple la regla</v>
      </c>
    </row>
    <row r="51" spans="1:4" ht="56.25" x14ac:dyDescent="0.2">
      <c r="A51" s="5" t="s">
        <v>304</v>
      </c>
      <c r="B51" s="6" t="s">
        <v>305</v>
      </c>
      <c r="C51" s="7" t="s">
        <v>306</v>
      </c>
      <c r="D51" s="3" t="str">
        <f>IF(AND('Rev Det P'!I36=0, 'Rev Det P'!I37=0), "Si cumple la regla", "No cumple la regla")</f>
        <v>Si cumple la regla</v>
      </c>
    </row>
    <row r="52" spans="1:4" ht="78.75" x14ac:dyDescent="0.2">
      <c r="A52" s="5" t="s">
        <v>307</v>
      </c>
      <c r="B52" s="6" t="s">
        <v>312</v>
      </c>
      <c r="C52" s="7" t="s">
        <v>315</v>
      </c>
      <c r="D52" s="3" t="str">
        <f>+IF(AND('Rev Det P'!I39=0,'Rev Det P'!I44=0,'Rev Det P'!I49=0,'Rev Det P'!I54=0,'Rev Det P'!I59=0),"Si cumple la regla", "No cumple la regla")</f>
        <v>Si cumple la regla</v>
      </c>
    </row>
    <row r="53" spans="1:4" ht="90" x14ac:dyDescent="0.2">
      <c r="A53" s="5" t="s">
        <v>308</v>
      </c>
      <c r="B53" s="6" t="s">
        <v>311</v>
      </c>
      <c r="C53" s="7" t="s">
        <v>315</v>
      </c>
      <c r="D53" s="3" t="str">
        <f>+IF(AND('Rev Det P'!I40=0,'Rev Det P'!I45=0,'Rev Det P'!I50=0,'Rev Det P'!I55=0,'Rev Det P'!I60=0),"Si cumple la regla", "No cumple la regla")</f>
        <v>Si cumple la regla</v>
      </c>
    </row>
    <row r="54" spans="1:4" ht="78.75" x14ac:dyDescent="0.2">
      <c r="A54" s="5" t="s">
        <v>309</v>
      </c>
      <c r="B54" s="6" t="s">
        <v>313</v>
      </c>
      <c r="C54" s="7" t="s">
        <v>315</v>
      </c>
      <c r="D54" s="3" t="str">
        <f>+IF(AND('Rev Det P'!I41=0,'Rev Det P'!I46=0,'Rev Det P'!I51=0,'Rev Det P'!I56=0,'Rev Det P'!I61=0),"Si cumple la regla", "No cumple la regla")</f>
        <v>Si cumple la regla</v>
      </c>
    </row>
    <row r="55" spans="1:4" ht="78.75" x14ac:dyDescent="0.2">
      <c r="A55" s="5" t="s">
        <v>310</v>
      </c>
      <c r="B55" s="6" t="s">
        <v>314</v>
      </c>
      <c r="C55" s="7" t="s">
        <v>315</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31496062992125984" right="0.31496062992125984" top="0.74803149606299213" bottom="0.74803149606299213" header="0.31496062992125984" footer="0.31496062992125984"/>
  <pageSetup scale="95"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zoomScaleNormal="100" workbookViewId="0">
      <selection activeCell="J9" sqref="J9"/>
    </sheetView>
  </sheetViews>
  <sheetFormatPr baseColWidth="10" defaultColWidth="9.28515625" defaultRowHeight="12" x14ac:dyDescent="0.2"/>
  <cols>
    <col min="1" max="1" width="39.5703125" style="372" customWidth="1"/>
    <col min="2" max="2" width="13.5703125" style="373" customWidth="1"/>
    <col min="3" max="3" width="14.42578125" style="373" customWidth="1"/>
    <col min="4" max="5" width="16.28515625" style="373" customWidth="1"/>
    <col min="6" max="16384" width="9.28515625" style="353"/>
  </cols>
  <sheetData>
    <row r="1" spans="1:5" ht="59.25" customHeight="1" x14ac:dyDescent="0.2">
      <c r="A1" s="470" t="s">
        <v>635</v>
      </c>
      <c r="B1" s="471"/>
      <c r="C1" s="471"/>
      <c r="D1" s="471"/>
      <c r="E1" s="472"/>
    </row>
    <row r="2" spans="1:5" ht="35.1" customHeight="1" x14ac:dyDescent="0.2">
      <c r="A2" s="354" t="s">
        <v>244</v>
      </c>
      <c r="B2" s="355" t="s">
        <v>245</v>
      </c>
      <c r="C2" s="355" t="s">
        <v>246</v>
      </c>
      <c r="D2" s="355" t="s">
        <v>247</v>
      </c>
      <c r="E2" s="355" t="s">
        <v>248</v>
      </c>
    </row>
    <row r="3" spans="1:5" s="359" customFormat="1" ht="11.25" customHeight="1" x14ac:dyDescent="0.2">
      <c r="A3" s="356" t="s">
        <v>249</v>
      </c>
      <c r="B3" s="357"/>
      <c r="C3" s="357"/>
      <c r="D3" s="358">
        <f>D16+D30</f>
        <v>41070620.200000003</v>
      </c>
      <c r="E3" s="358">
        <f>E16+E30</f>
        <v>38968883.560000002</v>
      </c>
    </row>
    <row r="4" spans="1:5" ht="11.25" customHeight="1" x14ac:dyDescent="0.2">
      <c r="A4" s="360" t="s">
        <v>250</v>
      </c>
      <c r="B4" s="357"/>
      <c r="C4" s="357"/>
      <c r="D4" s="361"/>
      <c r="E4" s="361"/>
    </row>
    <row r="5" spans="1:5" ht="11.25" customHeight="1" x14ac:dyDescent="0.2">
      <c r="A5" s="362" t="s">
        <v>251</v>
      </c>
      <c r="B5" s="357"/>
      <c r="C5" s="357"/>
      <c r="D5" s="363">
        <f>SUM(D6:D8)</f>
        <v>0</v>
      </c>
      <c r="E5" s="363">
        <f>SUM(E6:E8)</f>
        <v>6305209.9199999999</v>
      </c>
    </row>
    <row r="6" spans="1:5" ht="11.25" customHeight="1" x14ac:dyDescent="0.2">
      <c r="A6" s="364" t="s">
        <v>252</v>
      </c>
      <c r="B6" s="357"/>
      <c r="C6" s="357"/>
      <c r="D6" s="365">
        <v>0</v>
      </c>
      <c r="E6" s="365">
        <v>6305209.9199999999</v>
      </c>
    </row>
    <row r="7" spans="1:5" ht="11.25" customHeight="1" x14ac:dyDescent="0.2">
      <c r="A7" s="364" t="s">
        <v>253</v>
      </c>
      <c r="B7" s="357"/>
      <c r="C7" s="357"/>
      <c r="D7" s="365">
        <v>0</v>
      </c>
      <c r="E7" s="365">
        <v>0</v>
      </c>
    </row>
    <row r="8" spans="1:5" ht="11.25" customHeight="1" x14ac:dyDescent="0.2">
      <c r="A8" s="364" t="s">
        <v>254</v>
      </c>
      <c r="B8" s="357"/>
      <c r="C8" s="357"/>
      <c r="D8" s="365">
        <v>0</v>
      </c>
      <c r="E8" s="365">
        <v>0</v>
      </c>
    </row>
    <row r="9" spans="1:5" ht="11.25" customHeight="1" x14ac:dyDescent="0.2">
      <c r="A9" s="366"/>
      <c r="B9" s="357"/>
      <c r="C9" s="357"/>
      <c r="D9" s="361"/>
      <c r="E9" s="361"/>
    </row>
    <row r="10" spans="1:5" ht="11.25" customHeight="1" x14ac:dyDescent="0.2">
      <c r="A10" s="362" t="s">
        <v>255</v>
      </c>
      <c r="B10" s="357"/>
      <c r="C10" s="357"/>
      <c r="D10" s="363">
        <f>SUM(D11:D14)</f>
        <v>0</v>
      </c>
      <c r="E10" s="363">
        <f>SUM(E11:E14)</f>
        <v>0</v>
      </c>
    </row>
    <row r="11" spans="1:5" ht="11.25" customHeight="1" x14ac:dyDescent="0.2">
      <c r="A11" s="364" t="s">
        <v>256</v>
      </c>
      <c r="B11" s="357"/>
      <c r="C11" s="357"/>
      <c r="D11" s="365">
        <v>0</v>
      </c>
      <c r="E11" s="365">
        <v>0</v>
      </c>
    </row>
    <row r="12" spans="1:5" ht="11.25" customHeight="1" x14ac:dyDescent="0.2">
      <c r="A12" s="364" t="s">
        <v>257</v>
      </c>
      <c r="B12" s="357"/>
      <c r="C12" s="357"/>
      <c r="D12" s="365">
        <v>0</v>
      </c>
      <c r="E12" s="365">
        <v>0</v>
      </c>
    </row>
    <row r="13" spans="1:5" ht="11.25" customHeight="1" x14ac:dyDescent="0.2">
      <c r="A13" s="364" t="s">
        <v>253</v>
      </c>
      <c r="B13" s="357"/>
      <c r="C13" s="357"/>
      <c r="D13" s="365">
        <v>0</v>
      </c>
      <c r="E13" s="365">
        <v>0</v>
      </c>
    </row>
    <row r="14" spans="1:5" ht="11.25" customHeight="1" x14ac:dyDescent="0.2">
      <c r="A14" s="364" t="s">
        <v>254</v>
      </c>
      <c r="B14" s="357"/>
      <c r="C14" s="357"/>
      <c r="D14" s="365">
        <v>0</v>
      </c>
      <c r="E14" s="365">
        <v>0</v>
      </c>
    </row>
    <row r="15" spans="1:5" ht="11.25" customHeight="1" x14ac:dyDescent="0.2">
      <c r="A15" s="366"/>
      <c r="B15" s="357"/>
      <c r="C15" s="357"/>
      <c r="D15" s="361"/>
      <c r="E15" s="361"/>
    </row>
    <row r="16" spans="1:5" ht="11.25" customHeight="1" x14ac:dyDescent="0.2">
      <c r="A16" s="362" t="s">
        <v>258</v>
      </c>
      <c r="B16" s="357"/>
      <c r="C16" s="357"/>
      <c r="D16" s="363">
        <f>D10+D5</f>
        <v>0</v>
      </c>
      <c r="E16" s="363">
        <f>E10+E5</f>
        <v>6305209.9199999999</v>
      </c>
    </row>
    <row r="17" spans="1:5" ht="11.25" customHeight="1" x14ac:dyDescent="0.2">
      <c r="A17" s="367"/>
      <c r="B17" s="357"/>
      <c r="C17" s="357"/>
      <c r="D17" s="361"/>
      <c r="E17" s="361"/>
    </row>
    <row r="18" spans="1:5" ht="11.25" customHeight="1" x14ac:dyDescent="0.2">
      <c r="A18" s="360" t="s">
        <v>259</v>
      </c>
      <c r="B18" s="357"/>
      <c r="C18" s="357"/>
      <c r="D18" s="361"/>
      <c r="E18" s="361"/>
    </row>
    <row r="19" spans="1:5" ht="11.25" customHeight="1" x14ac:dyDescent="0.2">
      <c r="A19" s="362" t="s">
        <v>251</v>
      </c>
      <c r="B19" s="357"/>
      <c r="C19" s="357"/>
      <c r="D19" s="363">
        <f>SUM(D20:D22)</f>
        <v>41070620.200000003</v>
      </c>
      <c r="E19" s="363">
        <f>SUM(E20:E22)</f>
        <v>32663673.640000001</v>
      </c>
    </row>
    <row r="20" spans="1:5" ht="11.25" customHeight="1" x14ac:dyDescent="0.2">
      <c r="A20" s="364" t="s">
        <v>252</v>
      </c>
      <c r="B20" s="357"/>
      <c r="C20" s="357"/>
      <c r="D20" s="365">
        <v>41070620.200000003</v>
      </c>
      <c r="E20" s="365">
        <v>32663673.640000001</v>
      </c>
    </row>
    <row r="21" spans="1:5" ht="11.25" customHeight="1" x14ac:dyDescent="0.2">
      <c r="A21" s="364" t="s">
        <v>253</v>
      </c>
      <c r="B21" s="357"/>
      <c r="C21" s="357"/>
      <c r="D21" s="365">
        <v>0</v>
      </c>
      <c r="E21" s="365">
        <v>0</v>
      </c>
    </row>
    <row r="22" spans="1:5" ht="11.25" customHeight="1" x14ac:dyDescent="0.2">
      <c r="A22" s="364" t="s">
        <v>254</v>
      </c>
      <c r="B22" s="357"/>
      <c r="C22" s="357"/>
      <c r="D22" s="365">
        <v>0</v>
      </c>
      <c r="E22" s="365">
        <v>0</v>
      </c>
    </row>
    <row r="23" spans="1:5" ht="11.25" customHeight="1" x14ac:dyDescent="0.2">
      <c r="A23" s="366"/>
      <c r="B23" s="357"/>
      <c r="C23" s="357"/>
      <c r="D23" s="361"/>
      <c r="E23" s="361"/>
    </row>
    <row r="24" spans="1:5" ht="11.25" customHeight="1" x14ac:dyDescent="0.2">
      <c r="A24" s="362" t="s">
        <v>255</v>
      </c>
      <c r="B24" s="357"/>
      <c r="C24" s="357"/>
      <c r="D24" s="363">
        <f>SUM(D25:D28)</f>
        <v>0</v>
      </c>
      <c r="E24" s="363">
        <f>SUM(E25:E28)</f>
        <v>0</v>
      </c>
    </row>
    <row r="25" spans="1:5" ht="11.25" customHeight="1" x14ac:dyDescent="0.2">
      <c r="A25" s="364" t="s">
        <v>256</v>
      </c>
      <c r="B25" s="357"/>
      <c r="C25" s="357"/>
      <c r="D25" s="365">
        <v>0</v>
      </c>
      <c r="E25" s="365">
        <v>0</v>
      </c>
    </row>
    <row r="26" spans="1:5" ht="11.25" customHeight="1" x14ac:dyDescent="0.2">
      <c r="A26" s="364" t="s">
        <v>257</v>
      </c>
      <c r="B26" s="357"/>
      <c r="C26" s="357"/>
      <c r="D26" s="365">
        <v>0</v>
      </c>
      <c r="E26" s="365">
        <v>0</v>
      </c>
    </row>
    <row r="27" spans="1:5" ht="11.25" customHeight="1" x14ac:dyDescent="0.2">
      <c r="A27" s="364" t="s">
        <v>253</v>
      </c>
      <c r="B27" s="357"/>
      <c r="C27" s="357"/>
      <c r="D27" s="365">
        <v>0</v>
      </c>
      <c r="E27" s="365">
        <v>0</v>
      </c>
    </row>
    <row r="28" spans="1:5" ht="11.25" customHeight="1" x14ac:dyDescent="0.2">
      <c r="A28" s="364" t="s">
        <v>254</v>
      </c>
      <c r="B28" s="357"/>
      <c r="C28" s="357"/>
      <c r="D28" s="365">
        <v>0</v>
      </c>
      <c r="E28" s="365">
        <v>0</v>
      </c>
    </row>
    <row r="29" spans="1:5" ht="11.25" customHeight="1" x14ac:dyDescent="0.2">
      <c r="A29" s="366"/>
      <c r="B29" s="357"/>
      <c r="C29" s="357"/>
      <c r="D29" s="361"/>
      <c r="E29" s="361"/>
    </row>
    <row r="30" spans="1:5" ht="11.25" customHeight="1" x14ac:dyDescent="0.2">
      <c r="A30" s="362" t="s">
        <v>260</v>
      </c>
      <c r="B30" s="357"/>
      <c r="C30" s="357"/>
      <c r="D30" s="363">
        <f>D24+D19</f>
        <v>41070620.200000003</v>
      </c>
      <c r="E30" s="363">
        <f>E24+E19</f>
        <v>32663673.640000001</v>
      </c>
    </row>
    <row r="31" spans="1:5" ht="11.25" customHeight="1" x14ac:dyDescent="0.2">
      <c r="A31" s="368"/>
      <c r="B31" s="357"/>
      <c r="C31" s="357"/>
      <c r="D31" s="361"/>
      <c r="E31" s="361"/>
    </row>
    <row r="32" spans="1:5" ht="11.25" customHeight="1" x14ac:dyDescent="0.2">
      <c r="A32" s="362" t="s">
        <v>261</v>
      </c>
      <c r="B32" s="357"/>
      <c r="C32" s="357"/>
      <c r="D32" s="363">
        <v>87646995.719999999</v>
      </c>
      <c r="E32" s="363">
        <v>65009454.75</v>
      </c>
    </row>
    <row r="33" spans="1:5" ht="11.25" customHeight="1" x14ac:dyDescent="0.2">
      <c r="A33" s="369"/>
      <c r="B33" s="357"/>
      <c r="C33" s="357"/>
      <c r="D33" s="361"/>
      <c r="E33" s="361"/>
    </row>
    <row r="34" spans="1:5" ht="11.25" customHeight="1" x14ac:dyDescent="0.2">
      <c r="A34" s="362" t="s">
        <v>262</v>
      </c>
      <c r="B34" s="357"/>
      <c r="C34" s="357"/>
      <c r="D34" s="363">
        <f>D32+D3</f>
        <v>128717615.92</v>
      </c>
      <c r="E34" s="363">
        <f>E32+E3</f>
        <v>103978338.31</v>
      </c>
    </row>
    <row r="35" spans="1:5" x14ac:dyDescent="0.2">
      <c r="A35" s="368"/>
      <c r="B35" s="370"/>
      <c r="C35" s="370"/>
      <c r="D35" s="371"/>
      <c r="E35" s="371"/>
    </row>
    <row r="37" spans="1:5" ht="24.75" customHeight="1" x14ac:dyDescent="0.2">
      <c r="A37" s="476" t="s">
        <v>154</v>
      </c>
      <c r="B37" s="477"/>
      <c r="C37" s="477"/>
      <c r="D37" s="477"/>
      <c r="E37" s="477"/>
    </row>
  </sheetData>
  <sheetProtection formatCells="0" formatColumns="0" formatRows="0" autoFilter="0"/>
  <mergeCells count="2">
    <mergeCell ref="A1:E1"/>
    <mergeCell ref="A37:E37"/>
  </mergeCells>
  <pageMargins left="0.31496062992125984" right="0.31496062992125984" top="0.74803149606299213" bottom="0.74803149606299213" header="0.31496062992125984" footer="0.31496062992125984"/>
  <pageSetup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topLeftCell="A13" zoomScaleNormal="100" workbookViewId="0">
      <selection sqref="A1:G1"/>
    </sheetView>
  </sheetViews>
  <sheetFormatPr baseColWidth="10" defaultColWidth="9.28515625" defaultRowHeight="12" x14ac:dyDescent="0.25"/>
  <cols>
    <col min="1" max="1" width="50.28515625" style="325" customWidth="1"/>
    <col min="2" max="2" width="14.7109375" style="325" bestFit="1" customWidth="1"/>
    <col min="3" max="3" width="15.42578125" style="325" customWidth="1"/>
    <col min="4" max="4" width="14.7109375" style="325" bestFit="1" customWidth="1"/>
    <col min="5" max="5" width="13.85546875" style="325" customWidth="1"/>
    <col min="6" max="6" width="14.7109375" style="325" customWidth="1"/>
    <col min="7" max="7" width="13.85546875" style="325" customWidth="1"/>
    <col min="8" max="16384" width="9.28515625" style="325"/>
  </cols>
  <sheetData>
    <row r="1" spans="1:8" s="317" customFormat="1" ht="55.5" customHeight="1" x14ac:dyDescent="0.25">
      <c r="A1" s="480" t="s">
        <v>668</v>
      </c>
      <c r="B1" s="481"/>
      <c r="C1" s="481"/>
      <c r="D1" s="481"/>
      <c r="E1" s="481"/>
      <c r="F1" s="481"/>
      <c r="G1" s="482"/>
    </row>
    <row r="2" spans="1:8" s="317" customFormat="1" x14ac:dyDescent="0.25">
      <c r="A2" s="318"/>
      <c r="B2" s="483" t="s">
        <v>392</v>
      </c>
      <c r="C2" s="483"/>
      <c r="D2" s="483"/>
      <c r="E2" s="483"/>
      <c r="F2" s="483"/>
      <c r="G2" s="484" t="s">
        <v>393</v>
      </c>
    </row>
    <row r="3" spans="1:8" s="322" customFormat="1" ht="24.95" customHeight="1" x14ac:dyDescent="0.25">
      <c r="A3" s="319" t="s">
        <v>394</v>
      </c>
      <c r="B3" s="320" t="s">
        <v>320</v>
      </c>
      <c r="C3" s="210" t="s">
        <v>414</v>
      </c>
      <c r="D3" s="210" t="s">
        <v>395</v>
      </c>
      <c r="E3" s="210" t="s">
        <v>327</v>
      </c>
      <c r="F3" s="321" t="s">
        <v>330</v>
      </c>
      <c r="G3" s="485"/>
    </row>
    <row r="4" spans="1:8" x14ac:dyDescent="0.25">
      <c r="A4" s="323" t="s">
        <v>103</v>
      </c>
      <c r="B4" s="344">
        <v>152452118.71000001</v>
      </c>
      <c r="C4" s="344">
        <v>5928</v>
      </c>
      <c r="D4" s="344">
        <f>B4+C4</f>
        <v>152458046.71000001</v>
      </c>
      <c r="E4" s="344">
        <v>96071840.769999996</v>
      </c>
      <c r="F4" s="344">
        <v>96071840.769999996</v>
      </c>
      <c r="G4" s="344">
        <f>F4-B4</f>
        <v>-56380277.940000013</v>
      </c>
      <c r="H4" s="324" t="s">
        <v>396</v>
      </c>
    </row>
    <row r="5" spans="1:8" x14ac:dyDescent="0.25">
      <c r="A5" s="326" t="s">
        <v>104</v>
      </c>
      <c r="B5" s="345">
        <v>0</v>
      </c>
      <c r="C5" s="345">
        <v>0</v>
      </c>
      <c r="D5" s="345">
        <f t="shared" ref="D5:D13" si="0">B5+C5</f>
        <v>0</v>
      </c>
      <c r="E5" s="345">
        <v>0</v>
      </c>
      <c r="F5" s="345">
        <v>0</v>
      </c>
      <c r="G5" s="345">
        <f t="shared" ref="G5:G13" si="1">F5-B5</f>
        <v>0</v>
      </c>
      <c r="H5" s="324" t="s">
        <v>397</v>
      </c>
    </row>
    <row r="6" spans="1:8" ht="10.15" customHeight="1" x14ac:dyDescent="0.25">
      <c r="A6" s="323" t="s">
        <v>105</v>
      </c>
      <c r="B6" s="345">
        <v>0</v>
      </c>
      <c r="C6" s="345">
        <v>0</v>
      </c>
      <c r="D6" s="345">
        <f t="shared" si="0"/>
        <v>0</v>
      </c>
      <c r="E6" s="345">
        <v>0</v>
      </c>
      <c r="F6" s="345">
        <v>0</v>
      </c>
      <c r="G6" s="345">
        <f t="shared" si="1"/>
        <v>0</v>
      </c>
      <c r="H6" s="324" t="s">
        <v>398</v>
      </c>
    </row>
    <row r="7" spans="1:8" ht="10.15" customHeight="1" x14ac:dyDescent="0.25">
      <c r="A7" s="323" t="s">
        <v>106</v>
      </c>
      <c r="B7" s="345">
        <v>88961401.739999995</v>
      </c>
      <c r="C7" s="345">
        <v>0</v>
      </c>
      <c r="D7" s="345">
        <f t="shared" si="0"/>
        <v>88961401.739999995</v>
      </c>
      <c r="E7" s="345">
        <v>26115453.109999999</v>
      </c>
      <c r="F7" s="345">
        <v>23913386.66</v>
      </c>
      <c r="G7" s="345">
        <f t="shared" si="1"/>
        <v>-65048015.079999998</v>
      </c>
      <c r="H7" s="324" t="s">
        <v>399</v>
      </c>
    </row>
    <row r="8" spans="1:8" ht="10.15" customHeight="1" x14ac:dyDescent="0.25">
      <c r="A8" s="323" t="s">
        <v>107</v>
      </c>
      <c r="B8" s="345">
        <v>19395150.969999999</v>
      </c>
      <c r="C8" s="345">
        <v>448818.24</v>
      </c>
      <c r="D8" s="345">
        <f t="shared" si="0"/>
        <v>19843969.209999997</v>
      </c>
      <c r="E8" s="345">
        <v>2851213</v>
      </c>
      <c r="F8" s="345">
        <v>2851204.37</v>
      </c>
      <c r="G8" s="345">
        <f t="shared" si="1"/>
        <v>-16543946.599999998</v>
      </c>
      <c r="H8" s="324" t="s">
        <v>400</v>
      </c>
    </row>
    <row r="9" spans="1:8" ht="10.15" customHeight="1" x14ac:dyDescent="0.25">
      <c r="A9" s="326" t="s">
        <v>108</v>
      </c>
      <c r="B9" s="345">
        <v>25785448.739999998</v>
      </c>
      <c r="C9" s="345">
        <v>0</v>
      </c>
      <c r="D9" s="345">
        <f t="shared" si="0"/>
        <v>25785448.739999998</v>
      </c>
      <c r="E9" s="345">
        <v>4224764.7300000004</v>
      </c>
      <c r="F9" s="345">
        <v>4224764.7300000004</v>
      </c>
      <c r="G9" s="345">
        <f t="shared" si="1"/>
        <v>-21560684.009999998</v>
      </c>
      <c r="H9" s="324" t="s">
        <v>401</v>
      </c>
    </row>
    <row r="10" spans="1:8" ht="10.5" customHeight="1" x14ac:dyDescent="0.25">
      <c r="A10" s="323" t="s">
        <v>402</v>
      </c>
      <c r="B10" s="345">
        <v>0</v>
      </c>
      <c r="C10" s="345">
        <v>0</v>
      </c>
      <c r="D10" s="345">
        <f t="shared" si="0"/>
        <v>0</v>
      </c>
      <c r="E10" s="345">
        <v>0</v>
      </c>
      <c r="F10" s="345">
        <v>0</v>
      </c>
      <c r="G10" s="345">
        <f t="shared" si="1"/>
        <v>0</v>
      </c>
      <c r="H10" s="324" t="s">
        <v>403</v>
      </c>
    </row>
    <row r="11" spans="1:8" ht="21" customHeight="1" x14ac:dyDescent="0.25">
      <c r="A11" s="323" t="s">
        <v>111</v>
      </c>
      <c r="B11" s="345">
        <v>850827509.5</v>
      </c>
      <c r="C11" s="345">
        <v>21578325.030000001</v>
      </c>
      <c r="D11" s="345">
        <f t="shared" si="0"/>
        <v>872405834.52999997</v>
      </c>
      <c r="E11" s="345">
        <v>238852165.46000001</v>
      </c>
      <c r="F11" s="345">
        <v>231005599.46000001</v>
      </c>
      <c r="G11" s="345">
        <f t="shared" si="1"/>
        <v>-619821910.03999996</v>
      </c>
      <c r="H11" s="324" t="s">
        <v>404</v>
      </c>
    </row>
    <row r="12" spans="1:8" ht="22.9" customHeight="1" x14ac:dyDescent="0.25">
      <c r="A12" s="323" t="s">
        <v>112</v>
      </c>
      <c r="B12" s="345">
        <v>485500</v>
      </c>
      <c r="C12" s="345">
        <v>893734.14</v>
      </c>
      <c r="D12" s="345">
        <f t="shared" si="0"/>
        <v>1379234.1400000001</v>
      </c>
      <c r="E12" s="345">
        <v>578130.31999999995</v>
      </c>
      <c r="F12" s="345">
        <v>578130.31999999995</v>
      </c>
      <c r="G12" s="345">
        <f t="shared" si="1"/>
        <v>92630.319999999949</v>
      </c>
      <c r="H12" s="324" t="s">
        <v>405</v>
      </c>
    </row>
    <row r="13" spans="1:8" ht="13.5" customHeight="1" x14ac:dyDescent="0.25">
      <c r="A13" s="323" t="s">
        <v>406</v>
      </c>
      <c r="B13" s="345">
        <v>0</v>
      </c>
      <c r="C13" s="345">
        <v>0</v>
      </c>
      <c r="D13" s="345">
        <f t="shared" si="0"/>
        <v>0</v>
      </c>
      <c r="E13" s="345">
        <v>0</v>
      </c>
      <c r="F13" s="345">
        <v>0</v>
      </c>
      <c r="G13" s="345">
        <f t="shared" si="1"/>
        <v>0</v>
      </c>
      <c r="H13" s="324" t="s">
        <v>407</v>
      </c>
    </row>
    <row r="14" spans="1:8" ht="7.9" customHeight="1" x14ac:dyDescent="0.25">
      <c r="B14" s="346"/>
      <c r="C14" s="346"/>
      <c r="D14" s="346"/>
      <c r="E14" s="346"/>
      <c r="F14" s="346"/>
      <c r="G14" s="346"/>
      <c r="H14" s="324" t="s">
        <v>408</v>
      </c>
    </row>
    <row r="15" spans="1:8" ht="15" customHeight="1" x14ac:dyDescent="0.25">
      <c r="A15" s="327" t="s">
        <v>216</v>
      </c>
      <c r="B15" s="347">
        <f>SUM(B4:B13)</f>
        <v>1137907129.6599998</v>
      </c>
      <c r="C15" s="347">
        <f>SUM(C4:C13)</f>
        <v>22926805.41</v>
      </c>
      <c r="D15" s="347">
        <f t="shared" ref="D15:G15" si="2">SUM(D4:D13)</f>
        <v>1160833935.0699999</v>
      </c>
      <c r="E15" s="347">
        <f t="shared" si="2"/>
        <v>368693567.38999999</v>
      </c>
      <c r="F15" s="348">
        <f t="shared" si="2"/>
        <v>358644926.31</v>
      </c>
      <c r="G15" s="349">
        <f t="shared" si="2"/>
        <v>-779262203.3499999</v>
      </c>
      <c r="H15" s="324" t="s">
        <v>408</v>
      </c>
    </row>
    <row r="16" spans="1:8" ht="15.75" customHeight="1" x14ac:dyDescent="0.25">
      <c r="A16" s="328"/>
      <c r="B16" s="329"/>
      <c r="C16" s="329"/>
      <c r="D16" s="330"/>
      <c r="E16" s="331" t="s">
        <v>410</v>
      </c>
      <c r="F16" s="332"/>
      <c r="G16" s="333">
        <v>0</v>
      </c>
      <c r="H16" s="324" t="s">
        <v>408</v>
      </c>
    </row>
    <row r="17" spans="1:8" x14ac:dyDescent="0.25">
      <c r="A17" s="334"/>
      <c r="B17" s="483" t="s">
        <v>392</v>
      </c>
      <c r="C17" s="483"/>
      <c r="D17" s="483"/>
      <c r="E17" s="483"/>
      <c r="F17" s="483"/>
      <c r="G17" s="484" t="s">
        <v>393</v>
      </c>
      <c r="H17" s="324" t="s">
        <v>408</v>
      </c>
    </row>
    <row r="18" spans="1:8" ht="24" customHeight="1" x14ac:dyDescent="0.25">
      <c r="A18" s="335" t="s">
        <v>394</v>
      </c>
      <c r="B18" s="320" t="s">
        <v>320</v>
      </c>
      <c r="C18" s="210" t="s">
        <v>414</v>
      </c>
      <c r="D18" s="210" t="s">
        <v>395</v>
      </c>
      <c r="E18" s="210" t="s">
        <v>327</v>
      </c>
      <c r="F18" s="321" t="s">
        <v>330</v>
      </c>
      <c r="G18" s="485"/>
      <c r="H18" s="324" t="s">
        <v>408</v>
      </c>
    </row>
    <row r="19" spans="1:8" x14ac:dyDescent="0.25">
      <c r="A19" s="336" t="s">
        <v>409</v>
      </c>
      <c r="B19" s="350">
        <f t="shared" ref="B19:G19" si="3">SUM(B20+B21+B22+B23+B24+B25+B26+B27)</f>
        <v>1137907129.6599998</v>
      </c>
      <c r="C19" s="350">
        <f t="shared" si="3"/>
        <v>22926805.41</v>
      </c>
      <c r="D19" s="350">
        <f t="shared" si="3"/>
        <v>1160833935.0699999</v>
      </c>
      <c r="E19" s="350">
        <f t="shared" si="3"/>
        <v>368693567.38999999</v>
      </c>
      <c r="F19" s="350">
        <f t="shared" si="3"/>
        <v>358644926.31</v>
      </c>
      <c r="G19" s="350">
        <f t="shared" si="3"/>
        <v>-779262203.3499999</v>
      </c>
      <c r="H19" s="324" t="s">
        <v>408</v>
      </c>
    </row>
    <row r="20" spans="1:8" x14ac:dyDescent="0.25">
      <c r="A20" s="337" t="s">
        <v>103</v>
      </c>
      <c r="B20" s="351">
        <v>152452118.71000001</v>
      </c>
      <c r="C20" s="351">
        <v>5928</v>
      </c>
      <c r="D20" s="351">
        <f t="shared" ref="D20:D27" si="4">B20+C20</f>
        <v>152458046.71000001</v>
      </c>
      <c r="E20" s="351">
        <v>96071840.769999996</v>
      </c>
      <c r="F20" s="351">
        <v>96071840.769999996</v>
      </c>
      <c r="G20" s="351">
        <f t="shared" ref="G20:G27" si="5">F20-B20</f>
        <v>-56380277.940000013</v>
      </c>
      <c r="H20" s="324" t="s">
        <v>396</v>
      </c>
    </row>
    <row r="21" spans="1:8" x14ac:dyDescent="0.25">
      <c r="A21" s="337" t="s">
        <v>104</v>
      </c>
      <c r="B21" s="351">
        <v>0</v>
      </c>
      <c r="C21" s="351">
        <v>0</v>
      </c>
      <c r="D21" s="351">
        <f t="shared" si="4"/>
        <v>0</v>
      </c>
      <c r="E21" s="351">
        <v>0</v>
      </c>
      <c r="F21" s="351">
        <v>0</v>
      </c>
      <c r="G21" s="351">
        <f t="shared" si="5"/>
        <v>0</v>
      </c>
      <c r="H21" s="324" t="s">
        <v>397</v>
      </c>
    </row>
    <row r="22" spans="1:8" ht="13.5" customHeight="1" x14ac:dyDescent="0.25">
      <c r="A22" s="337" t="s">
        <v>105</v>
      </c>
      <c r="B22" s="351">
        <v>0</v>
      </c>
      <c r="C22" s="351">
        <v>0</v>
      </c>
      <c r="D22" s="351">
        <f t="shared" si="4"/>
        <v>0</v>
      </c>
      <c r="E22" s="351">
        <v>0</v>
      </c>
      <c r="F22" s="351">
        <v>0</v>
      </c>
      <c r="G22" s="351">
        <f t="shared" si="5"/>
        <v>0</v>
      </c>
      <c r="H22" s="324" t="s">
        <v>398</v>
      </c>
    </row>
    <row r="23" spans="1:8" ht="10.15" customHeight="1" x14ac:dyDescent="0.25">
      <c r="A23" s="337" t="s">
        <v>106</v>
      </c>
      <c r="B23" s="351">
        <v>88961401.739999995</v>
      </c>
      <c r="C23" s="351">
        <v>0</v>
      </c>
      <c r="D23" s="351">
        <f t="shared" si="4"/>
        <v>88961401.739999995</v>
      </c>
      <c r="E23" s="351">
        <v>26115453.109999999</v>
      </c>
      <c r="F23" s="351">
        <v>23913386.66</v>
      </c>
      <c r="G23" s="351">
        <f t="shared" si="5"/>
        <v>-65048015.079999998</v>
      </c>
      <c r="H23" s="324" t="s">
        <v>399</v>
      </c>
    </row>
    <row r="24" spans="1:8" ht="13.15" customHeight="1" x14ac:dyDescent="0.25">
      <c r="A24" s="337" t="s">
        <v>682</v>
      </c>
      <c r="B24" s="351">
        <v>19395150.969999999</v>
      </c>
      <c r="C24" s="351">
        <v>448818.24</v>
      </c>
      <c r="D24" s="351">
        <f t="shared" si="4"/>
        <v>19843969.209999997</v>
      </c>
      <c r="E24" s="351">
        <v>2851213</v>
      </c>
      <c r="F24" s="351">
        <v>2851204.37</v>
      </c>
      <c r="G24" s="351">
        <f t="shared" si="5"/>
        <v>-16543946.599999998</v>
      </c>
      <c r="H24" s="324" t="s">
        <v>400</v>
      </c>
    </row>
    <row r="25" spans="1:8" ht="13.5" x14ac:dyDescent="0.25">
      <c r="A25" s="337" t="s">
        <v>683</v>
      </c>
      <c r="B25" s="351">
        <v>25785448.739999998</v>
      </c>
      <c r="C25" s="351">
        <v>0</v>
      </c>
      <c r="D25" s="351">
        <f t="shared" si="4"/>
        <v>25785448.739999998</v>
      </c>
      <c r="E25" s="351">
        <v>4224764.7300000004</v>
      </c>
      <c r="F25" s="351">
        <v>4224764.7300000004</v>
      </c>
      <c r="G25" s="351">
        <f t="shared" si="5"/>
        <v>-21560684.009999998</v>
      </c>
      <c r="H25" s="324" t="s">
        <v>401</v>
      </c>
    </row>
    <row r="26" spans="1:8" ht="20.65" customHeight="1" x14ac:dyDescent="0.25">
      <c r="A26" s="337" t="s">
        <v>111</v>
      </c>
      <c r="B26" s="351">
        <v>850827509.5</v>
      </c>
      <c r="C26" s="351">
        <v>21578325.030000001</v>
      </c>
      <c r="D26" s="351">
        <f t="shared" si="4"/>
        <v>872405834.52999997</v>
      </c>
      <c r="E26" s="351">
        <v>238852165.46000001</v>
      </c>
      <c r="F26" s="351">
        <v>231005599.46000001</v>
      </c>
      <c r="G26" s="351">
        <f t="shared" si="5"/>
        <v>-619821910.03999996</v>
      </c>
      <c r="H26" s="324" t="s">
        <v>404</v>
      </c>
    </row>
    <row r="27" spans="1:8" ht="20.65" customHeight="1" x14ac:dyDescent="0.25">
      <c r="A27" s="337" t="s">
        <v>112</v>
      </c>
      <c r="B27" s="351">
        <v>485500</v>
      </c>
      <c r="C27" s="351">
        <v>893734.14</v>
      </c>
      <c r="D27" s="351">
        <f t="shared" si="4"/>
        <v>1379234.1400000001</v>
      </c>
      <c r="E27" s="351">
        <v>578130.31999999995</v>
      </c>
      <c r="F27" s="351">
        <v>578130.31999999995</v>
      </c>
      <c r="G27" s="351">
        <f t="shared" si="5"/>
        <v>92630.319999999949</v>
      </c>
      <c r="H27" s="324" t="s">
        <v>405</v>
      </c>
    </row>
    <row r="28" spans="1:8" ht="8.65" customHeight="1" x14ac:dyDescent="0.25">
      <c r="A28" s="338"/>
      <c r="B28" s="351"/>
      <c r="C28" s="351"/>
      <c r="D28" s="351"/>
      <c r="E28" s="351"/>
      <c r="F28" s="351"/>
      <c r="G28" s="351"/>
      <c r="H28" s="324" t="s">
        <v>408</v>
      </c>
    </row>
    <row r="29" spans="1:8" ht="33" customHeight="1" x14ac:dyDescent="0.25">
      <c r="A29" s="339" t="s">
        <v>620</v>
      </c>
      <c r="B29" s="352">
        <f t="shared" ref="B29:G29" si="6">SUM(B30:B33)</f>
        <v>0</v>
      </c>
      <c r="C29" s="352">
        <f t="shared" si="6"/>
        <v>0</v>
      </c>
      <c r="D29" s="352">
        <f t="shared" si="6"/>
        <v>0</v>
      </c>
      <c r="E29" s="352">
        <f t="shared" si="6"/>
        <v>0</v>
      </c>
      <c r="F29" s="352">
        <f t="shared" si="6"/>
        <v>0</v>
      </c>
      <c r="G29" s="352">
        <f t="shared" si="6"/>
        <v>0</v>
      </c>
      <c r="H29" s="324" t="s">
        <v>408</v>
      </c>
    </row>
    <row r="30" spans="1:8" ht="10.15" customHeight="1" x14ac:dyDescent="0.25">
      <c r="A30" s="337" t="s">
        <v>104</v>
      </c>
      <c r="B30" s="351">
        <v>0</v>
      </c>
      <c r="C30" s="351">
        <v>0</v>
      </c>
      <c r="D30" s="351">
        <f>B30+C30</f>
        <v>0</v>
      </c>
      <c r="E30" s="351">
        <v>0</v>
      </c>
      <c r="F30" s="351">
        <v>0</v>
      </c>
      <c r="G30" s="351">
        <f>F30-B30</f>
        <v>0</v>
      </c>
      <c r="H30" s="324" t="s">
        <v>397</v>
      </c>
    </row>
    <row r="31" spans="1:8" ht="11.65" customHeight="1" x14ac:dyDescent="0.25">
      <c r="A31" s="337" t="s">
        <v>107</v>
      </c>
      <c r="B31" s="351">
        <v>0</v>
      </c>
      <c r="C31" s="351">
        <v>0</v>
      </c>
      <c r="D31" s="351">
        <f>B31+C31</f>
        <v>0</v>
      </c>
      <c r="E31" s="351">
        <v>0</v>
      </c>
      <c r="F31" s="351">
        <v>0</v>
      </c>
      <c r="G31" s="351">
        <f t="shared" ref="G31:G33" si="7">F31-B31</f>
        <v>0</v>
      </c>
      <c r="H31" s="324" t="s">
        <v>400</v>
      </c>
    </row>
    <row r="32" spans="1:8" ht="12.4" customHeight="1" x14ac:dyDescent="0.25">
      <c r="A32" s="337" t="s">
        <v>684</v>
      </c>
      <c r="B32" s="351">
        <v>0</v>
      </c>
      <c r="C32" s="351">
        <v>0</v>
      </c>
      <c r="D32" s="351">
        <f>B32+C32</f>
        <v>0</v>
      </c>
      <c r="E32" s="351">
        <v>0</v>
      </c>
      <c r="F32" s="351">
        <v>0</v>
      </c>
      <c r="G32" s="351">
        <f t="shared" si="7"/>
        <v>0</v>
      </c>
      <c r="H32" s="324" t="s">
        <v>403</v>
      </c>
    </row>
    <row r="33" spans="1:8" ht="21.4" customHeight="1" x14ac:dyDescent="0.25">
      <c r="A33" s="337" t="s">
        <v>112</v>
      </c>
      <c r="B33" s="351">
        <v>0</v>
      </c>
      <c r="C33" s="351">
        <v>0</v>
      </c>
      <c r="D33" s="351">
        <f>B33+C33</f>
        <v>0</v>
      </c>
      <c r="E33" s="351">
        <v>0</v>
      </c>
      <c r="F33" s="351">
        <v>0</v>
      </c>
      <c r="G33" s="351">
        <f t="shared" si="7"/>
        <v>0</v>
      </c>
      <c r="H33" s="324" t="s">
        <v>405</v>
      </c>
    </row>
    <row r="34" spans="1:8" ht="9" customHeight="1" x14ac:dyDescent="0.25">
      <c r="A34" s="338"/>
      <c r="B34" s="351"/>
      <c r="C34" s="351"/>
      <c r="D34" s="351"/>
      <c r="E34" s="351"/>
      <c r="F34" s="351"/>
      <c r="G34" s="351"/>
      <c r="H34" s="324" t="s">
        <v>408</v>
      </c>
    </row>
    <row r="35" spans="1:8" ht="13.9" customHeight="1" x14ac:dyDescent="0.25">
      <c r="A35" s="336" t="s">
        <v>406</v>
      </c>
      <c r="B35" s="352">
        <f t="shared" ref="B35:G35" si="8">SUM(B36)</f>
        <v>0</v>
      </c>
      <c r="C35" s="352">
        <f t="shared" si="8"/>
        <v>0</v>
      </c>
      <c r="D35" s="352">
        <f t="shared" si="8"/>
        <v>0</v>
      </c>
      <c r="E35" s="352">
        <f t="shared" si="8"/>
        <v>0</v>
      </c>
      <c r="F35" s="352">
        <f t="shared" si="8"/>
        <v>0</v>
      </c>
      <c r="G35" s="352">
        <f t="shared" si="8"/>
        <v>0</v>
      </c>
      <c r="H35" s="324" t="s">
        <v>408</v>
      </c>
    </row>
    <row r="36" spans="1:8" ht="10.15" customHeight="1" x14ac:dyDescent="0.25">
      <c r="A36" s="337" t="s">
        <v>406</v>
      </c>
      <c r="B36" s="351">
        <v>0</v>
      </c>
      <c r="C36" s="351">
        <v>0</v>
      </c>
      <c r="D36" s="351">
        <f>B36+C36</f>
        <v>0</v>
      </c>
      <c r="E36" s="351">
        <v>0</v>
      </c>
      <c r="F36" s="351">
        <v>0</v>
      </c>
      <c r="G36" s="351">
        <f>F36-B36</f>
        <v>0</v>
      </c>
      <c r="H36" s="324" t="s">
        <v>407</v>
      </c>
    </row>
    <row r="37" spans="1:8" ht="10.5" customHeight="1" x14ac:dyDescent="0.25">
      <c r="A37" s="337"/>
      <c r="B37" s="351"/>
      <c r="C37" s="351"/>
      <c r="D37" s="351"/>
      <c r="E37" s="351"/>
      <c r="F37" s="351"/>
      <c r="G37" s="351"/>
      <c r="H37" s="324"/>
    </row>
    <row r="38" spans="1:8" ht="14.25" customHeight="1" x14ac:dyDescent="0.25">
      <c r="A38" s="340" t="s">
        <v>216</v>
      </c>
      <c r="B38" s="347">
        <f>SUM(B35+B29+B19)</f>
        <v>1137907129.6599998</v>
      </c>
      <c r="C38" s="347">
        <f t="shared" ref="C38:G38" si="9">SUM(C35+C29+C19)</f>
        <v>22926805.41</v>
      </c>
      <c r="D38" s="347">
        <f t="shared" si="9"/>
        <v>1160833935.0699999</v>
      </c>
      <c r="E38" s="347">
        <f t="shared" si="9"/>
        <v>368693567.38999999</v>
      </c>
      <c r="F38" s="347">
        <f t="shared" si="9"/>
        <v>358644926.31</v>
      </c>
      <c r="G38" s="349">
        <f t="shared" si="9"/>
        <v>-779262203.3499999</v>
      </c>
      <c r="H38" s="324" t="s">
        <v>408</v>
      </c>
    </row>
    <row r="39" spans="1:8" x14ac:dyDescent="0.25">
      <c r="A39" s="328"/>
      <c r="B39" s="329"/>
      <c r="C39" s="329"/>
      <c r="D39" s="329"/>
      <c r="E39" s="331" t="s">
        <v>410</v>
      </c>
      <c r="F39" s="341"/>
      <c r="G39" s="333">
        <v>0</v>
      </c>
      <c r="H39" s="324" t="s">
        <v>408</v>
      </c>
    </row>
    <row r="40" spans="1:8" ht="10.9" customHeight="1" x14ac:dyDescent="0.2">
      <c r="A40" s="342" t="s">
        <v>411</v>
      </c>
    </row>
    <row r="41" spans="1:8" ht="14.65" customHeight="1" x14ac:dyDescent="0.25">
      <c r="A41" s="343" t="s">
        <v>685</v>
      </c>
    </row>
    <row r="42" spans="1:8" ht="13.5" x14ac:dyDescent="0.25">
      <c r="A42" s="343" t="s">
        <v>686</v>
      </c>
    </row>
    <row r="43" spans="1:8" x14ac:dyDescent="0.25">
      <c r="A43" s="479" t="s">
        <v>687</v>
      </c>
      <c r="B43" s="479"/>
      <c r="C43" s="479"/>
      <c r="D43" s="479"/>
      <c r="E43" s="479"/>
      <c r="F43" s="479"/>
      <c r="G43" s="479"/>
    </row>
    <row r="45" spans="1:8" ht="45.4"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31496062992125984" right="0.31496062992125984" top="0.74803149606299213" bottom="0.74803149606299213" header="0.31496062992125984" footer="0.31496062992125984"/>
  <pageSetup scale="95"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9"/>
  <sheetViews>
    <sheetView showGridLines="0" zoomScale="71" workbookViewId="0">
      <selection sqref="A1:G1"/>
    </sheetView>
  </sheetViews>
  <sheetFormatPr baseColWidth="10" defaultColWidth="9.28515625" defaultRowHeight="12" x14ac:dyDescent="0.2"/>
  <cols>
    <col min="1" max="1" width="46.28515625" style="277" customWidth="1"/>
    <col min="2" max="2" width="17.7109375" style="277" customWidth="1"/>
    <col min="3" max="3" width="17.5703125" style="277" customWidth="1"/>
    <col min="4" max="4" width="18" style="277" customWidth="1"/>
    <col min="5" max="5" width="18.85546875" style="277" bestFit="1" customWidth="1"/>
    <col min="6" max="6" width="19.28515625" style="277" bestFit="1" customWidth="1"/>
    <col min="7" max="7" width="19.42578125" style="277" bestFit="1" customWidth="1"/>
    <col min="8" max="16384" width="9.28515625" style="277"/>
  </cols>
  <sheetData>
    <row r="1" spans="1:7" ht="88.5" customHeight="1" x14ac:dyDescent="0.2">
      <c r="A1" s="488" t="s">
        <v>666</v>
      </c>
      <c r="B1" s="489"/>
      <c r="C1" s="489"/>
      <c r="D1" s="489"/>
      <c r="E1" s="489"/>
      <c r="F1" s="489"/>
      <c r="G1" s="490"/>
    </row>
    <row r="2" spans="1:7" x14ac:dyDescent="0.2">
      <c r="A2" s="291"/>
      <c r="B2" s="292"/>
      <c r="C2" s="293"/>
      <c r="D2" s="294" t="s">
        <v>412</v>
      </c>
      <c r="E2" s="293"/>
      <c r="F2" s="295"/>
      <c r="G2" s="486" t="s">
        <v>413</v>
      </c>
    </row>
    <row r="3" spans="1:7" ht="55.5" customHeight="1" x14ac:dyDescent="0.2">
      <c r="A3" s="296" t="s">
        <v>100</v>
      </c>
      <c r="B3" s="251" t="s">
        <v>334</v>
      </c>
      <c r="C3" s="251" t="s">
        <v>414</v>
      </c>
      <c r="D3" s="251" t="s">
        <v>395</v>
      </c>
      <c r="E3" s="251" t="s">
        <v>327</v>
      </c>
      <c r="F3" s="251" t="s">
        <v>340</v>
      </c>
      <c r="G3" s="487"/>
    </row>
    <row r="4" spans="1:7" x14ac:dyDescent="0.2">
      <c r="A4" s="312"/>
      <c r="B4" s="313"/>
      <c r="C4" s="313"/>
      <c r="D4" s="313"/>
      <c r="E4" s="313"/>
      <c r="F4" s="313"/>
      <c r="G4" s="313"/>
    </row>
    <row r="5" spans="1:7" x14ac:dyDescent="0.2">
      <c r="A5" s="314" t="s">
        <v>640</v>
      </c>
      <c r="B5" s="260">
        <v>16462300.130000001</v>
      </c>
      <c r="C5" s="260">
        <v>355305</v>
      </c>
      <c r="D5" s="260">
        <f>B5+C5</f>
        <v>16817605.130000003</v>
      </c>
      <c r="E5" s="260">
        <v>3752789.47</v>
      </c>
      <c r="F5" s="260">
        <v>3752789.47</v>
      </c>
      <c r="G5" s="260">
        <f>D5-E5</f>
        <v>13064815.660000002</v>
      </c>
    </row>
    <row r="6" spans="1:7" x14ac:dyDescent="0.2">
      <c r="A6" s="314" t="s">
        <v>641</v>
      </c>
      <c r="B6" s="260">
        <v>30169352.579999998</v>
      </c>
      <c r="C6" s="260">
        <v>621087.86</v>
      </c>
      <c r="D6" s="260">
        <f t="shared" ref="D6:D31" si="0">B6+C6</f>
        <v>30790440.439999998</v>
      </c>
      <c r="E6" s="260">
        <v>6099242.9100000001</v>
      </c>
      <c r="F6" s="260">
        <v>5613348.2400000002</v>
      </c>
      <c r="G6" s="260">
        <f t="shared" ref="G6:G31" si="1">D6-E6</f>
        <v>24691197.529999997</v>
      </c>
    </row>
    <row r="7" spans="1:7" x14ac:dyDescent="0.2">
      <c r="A7" s="314" t="s">
        <v>642</v>
      </c>
      <c r="B7" s="260">
        <v>21733482.469999999</v>
      </c>
      <c r="C7" s="260">
        <v>-158971.82999999999</v>
      </c>
      <c r="D7" s="260">
        <f t="shared" si="0"/>
        <v>21574510.640000001</v>
      </c>
      <c r="E7" s="260">
        <v>2529907.75</v>
      </c>
      <c r="F7" s="260">
        <v>2529907.75</v>
      </c>
      <c r="G7" s="260">
        <f t="shared" si="1"/>
        <v>19044602.890000001</v>
      </c>
    </row>
    <row r="8" spans="1:7" x14ac:dyDescent="0.2">
      <c r="A8" s="314" t="s">
        <v>643</v>
      </c>
      <c r="B8" s="260">
        <v>6271900.9800000004</v>
      </c>
      <c r="C8" s="260">
        <v>309321.19</v>
      </c>
      <c r="D8" s="260">
        <f t="shared" si="0"/>
        <v>6581222.1700000009</v>
      </c>
      <c r="E8" s="260">
        <v>651117.85</v>
      </c>
      <c r="F8" s="260">
        <v>651117.85</v>
      </c>
      <c r="G8" s="260">
        <f t="shared" si="1"/>
        <v>5930104.3200000012</v>
      </c>
    </row>
    <row r="9" spans="1:7" x14ac:dyDescent="0.2">
      <c r="A9" s="314" t="s">
        <v>644</v>
      </c>
      <c r="B9" s="260">
        <v>9049783.8800000008</v>
      </c>
      <c r="C9" s="260">
        <v>4428638.67</v>
      </c>
      <c r="D9" s="260">
        <f t="shared" si="0"/>
        <v>13478422.550000001</v>
      </c>
      <c r="E9" s="260">
        <v>3186635.26</v>
      </c>
      <c r="F9" s="260">
        <v>3186635.26</v>
      </c>
      <c r="G9" s="260">
        <f t="shared" si="1"/>
        <v>10291787.290000001</v>
      </c>
    </row>
    <row r="10" spans="1:7" x14ac:dyDescent="0.2">
      <c r="A10" s="314" t="s">
        <v>645</v>
      </c>
      <c r="B10" s="260">
        <v>1544759.37</v>
      </c>
      <c r="C10" s="260">
        <v>55111.1</v>
      </c>
      <c r="D10" s="260">
        <f t="shared" si="0"/>
        <v>1599870.4700000002</v>
      </c>
      <c r="E10" s="260">
        <v>275745.08</v>
      </c>
      <c r="F10" s="260">
        <v>275745.08</v>
      </c>
      <c r="G10" s="260">
        <f t="shared" si="1"/>
        <v>1324125.3900000001</v>
      </c>
    </row>
    <row r="11" spans="1:7" x14ac:dyDescent="0.2">
      <c r="A11" s="314" t="s">
        <v>646</v>
      </c>
      <c r="B11" s="260">
        <v>80549099.969999999</v>
      </c>
      <c r="C11" s="260">
        <v>22361324.399999999</v>
      </c>
      <c r="D11" s="260">
        <f t="shared" si="0"/>
        <v>102910424.37</v>
      </c>
      <c r="E11" s="260">
        <v>14606535.33</v>
      </c>
      <c r="F11" s="260">
        <v>14606535.33</v>
      </c>
      <c r="G11" s="260">
        <f t="shared" si="1"/>
        <v>88303889.040000007</v>
      </c>
    </row>
    <row r="12" spans="1:7" x14ac:dyDescent="0.2">
      <c r="A12" s="314" t="s">
        <v>647</v>
      </c>
      <c r="B12" s="260">
        <v>7163840.1799999997</v>
      </c>
      <c r="C12" s="260">
        <v>1394168.41</v>
      </c>
      <c r="D12" s="260">
        <f t="shared" ref="D12" si="2">B12+C12</f>
        <v>8558008.5899999999</v>
      </c>
      <c r="E12" s="260">
        <v>1814792.85</v>
      </c>
      <c r="F12" s="260">
        <v>1814792.85</v>
      </c>
      <c r="G12" s="260">
        <f t="shared" ref="G12" si="3">D12-E12</f>
        <v>6743215.7400000002</v>
      </c>
    </row>
    <row r="13" spans="1:7" x14ac:dyDescent="0.2">
      <c r="A13" s="314" t="s">
        <v>648</v>
      </c>
      <c r="B13" s="260">
        <v>168060209.84999999</v>
      </c>
      <c r="C13" s="260">
        <v>41732281.130000003</v>
      </c>
      <c r="D13" s="260">
        <f t="shared" ref="D13" si="4">B13+C13</f>
        <v>209792490.97999999</v>
      </c>
      <c r="E13" s="260">
        <v>64885471.149999999</v>
      </c>
      <c r="F13" s="260">
        <v>64885471.149999999</v>
      </c>
      <c r="G13" s="260">
        <f t="shared" ref="G13" si="5">D13-E13</f>
        <v>144907019.82999998</v>
      </c>
    </row>
    <row r="14" spans="1:7" x14ac:dyDescent="0.2">
      <c r="A14" s="314" t="s">
        <v>649</v>
      </c>
      <c r="B14" s="260">
        <v>39641885.049999997</v>
      </c>
      <c r="C14" s="260">
        <v>3355803.72</v>
      </c>
      <c r="D14" s="260">
        <f t="shared" ref="D14" si="6">B14+C14</f>
        <v>42997688.769999996</v>
      </c>
      <c r="E14" s="260">
        <v>8240036.4699999997</v>
      </c>
      <c r="F14" s="260">
        <v>8240036.4699999997</v>
      </c>
      <c r="G14" s="260">
        <f t="shared" ref="G14" si="7">D14-E14</f>
        <v>34757652.299999997</v>
      </c>
    </row>
    <row r="15" spans="1:7" x14ac:dyDescent="0.2">
      <c r="A15" s="314" t="s">
        <v>650</v>
      </c>
      <c r="B15" s="260">
        <v>69519173.790000007</v>
      </c>
      <c r="C15" s="260">
        <v>4138492.62</v>
      </c>
      <c r="D15" s="260">
        <f t="shared" ref="D15" si="8">B15+C15</f>
        <v>73657666.410000011</v>
      </c>
      <c r="E15" s="260">
        <v>6061448.1399999997</v>
      </c>
      <c r="F15" s="260">
        <v>6061448.1399999997</v>
      </c>
      <c r="G15" s="260">
        <f t="shared" ref="G15" si="9">D15-E15</f>
        <v>67596218.270000011</v>
      </c>
    </row>
    <row r="16" spans="1:7" x14ac:dyDescent="0.2">
      <c r="A16" s="314" t="s">
        <v>651</v>
      </c>
      <c r="B16" s="260">
        <v>15321778.68</v>
      </c>
      <c r="C16" s="260">
        <v>2331226.04</v>
      </c>
      <c r="D16" s="260">
        <f t="shared" ref="D16" si="10">B16+C16</f>
        <v>17653004.719999999</v>
      </c>
      <c r="E16" s="260">
        <v>2623943.14</v>
      </c>
      <c r="F16" s="260">
        <v>2623943.14</v>
      </c>
      <c r="G16" s="260">
        <f t="shared" ref="G16" si="11">D16-E16</f>
        <v>15029061.579999998</v>
      </c>
    </row>
    <row r="17" spans="1:7" x14ac:dyDescent="0.2">
      <c r="A17" s="314" t="s">
        <v>652</v>
      </c>
      <c r="B17" s="260">
        <v>175187249.56</v>
      </c>
      <c r="C17" s="260">
        <v>9540165.7799999993</v>
      </c>
      <c r="D17" s="260">
        <f t="shared" ref="D17" si="12">B17+C17</f>
        <v>184727415.34</v>
      </c>
      <c r="E17" s="260">
        <v>39909747.030000001</v>
      </c>
      <c r="F17" s="260">
        <v>39909747.030000001</v>
      </c>
      <c r="G17" s="260">
        <f t="shared" ref="G17" si="13">D17-E17</f>
        <v>144817668.31</v>
      </c>
    </row>
    <row r="18" spans="1:7" x14ac:dyDescent="0.2">
      <c r="A18" s="314" t="s">
        <v>653</v>
      </c>
      <c r="B18" s="260">
        <v>208360513.58000001</v>
      </c>
      <c r="C18" s="260">
        <v>153489642.02000001</v>
      </c>
      <c r="D18" s="260">
        <f t="shared" ref="D18" si="14">B18+C18</f>
        <v>361850155.60000002</v>
      </c>
      <c r="E18" s="260">
        <v>107063708.59999999</v>
      </c>
      <c r="F18" s="260">
        <v>107009514.39</v>
      </c>
      <c r="G18" s="260">
        <f t="shared" ref="G18" si="15">D18-E18</f>
        <v>254786447.00000003</v>
      </c>
    </row>
    <row r="19" spans="1:7" x14ac:dyDescent="0.2">
      <c r="A19" s="314" t="s">
        <v>654</v>
      </c>
      <c r="B19" s="260">
        <v>11245189.41</v>
      </c>
      <c r="C19" s="260">
        <v>3271598.19</v>
      </c>
      <c r="D19" s="260">
        <f t="shared" ref="D19" si="16">B19+C19</f>
        <v>14516787.6</v>
      </c>
      <c r="E19" s="260">
        <v>3144793.09</v>
      </c>
      <c r="F19" s="260">
        <v>3144793.09</v>
      </c>
      <c r="G19" s="260">
        <f t="shared" ref="G19" si="17">D19-E19</f>
        <v>11371994.51</v>
      </c>
    </row>
    <row r="20" spans="1:7" x14ac:dyDescent="0.2">
      <c r="A20" s="314" t="s">
        <v>655</v>
      </c>
      <c r="B20" s="260">
        <v>51112434.43</v>
      </c>
      <c r="C20" s="260">
        <v>-390520.22</v>
      </c>
      <c r="D20" s="260">
        <f t="shared" ref="D20" si="18">B20+C20</f>
        <v>50721914.210000001</v>
      </c>
      <c r="E20" s="260">
        <v>9373994.8000000007</v>
      </c>
      <c r="F20" s="260">
        <v>9373994.8000000007</v>
      </c>
      <c r="G20" s="260">
        <f t="shared" ref="G20" si="19">D20-E20</f>
        <v>41347919.409999996</v>
      </c>
    </row>
    <row r="21" spans="1:7" x14ac:dyDescent="0.2">
      <c r="A21" s="314" t="s">
        <v>656</v>
      </c>
      <c r="B21" s="260">
        <v>13940545.35</v>
      </c>
      <c r="C21" s="260">
        <v>7379947.5300000003</v>
      </c>
      <c r="D21" s="260">
        <f t="shared" ref="D21" si="20">B21+C21</f>
        <v>21320492.879999999</v>
      </c>
      <c r="E21" s="260">
        <v>2505760.7999999998</v>
      </c>
      <c r="F21" s="260">
        <v>2505760.7999999998</v>
      </c>
      <c r="G21" s="260">
        <f t="shared" ref="G21" si="21">D21-E21</f>
        <v>18814732.079999998</v>
      </c>
    </row>
    <row r="22" spans="1:7" x14ac:dyDescent="0.2">
      <c r="A22" s="314" t="s">
        <v>657</v>
      </c>
      <c r="B22" s="260">
        <v>24830251.010000002</v>
      </c>
      <c r="C22" s="260">
        <v>-386570.05</v>
      </c>
      <c r="D22" s="260">
        <f t="shared" ref="D22" si="22">B22+C22</f>
        <v>24443680.960000001</v>
      </c>
      <c r="E22" s="260">
        <v>6930840.8099999996</v>
      </c>
      <c r="F22" s="260">
        <v>6930840.8099999996</v>
      </c>
      <c r="G22" s="260">
        <f t="shared" ref="G22" si="23">D22-E22</f>
        <v>17512840.150000002</v>
      </c>
    </row>
    <row r="23" spans="1:7" x14ac:dyDescent="0.2">
      <c r="A23" s="314" t="s">
        <v>658</v>
      </c>
      <c r="B23" s="260">
        <v>15048686.49</v>
      </c>
      <c r="C23" s="260">
        <v>724152.11</v>
      </c>
      <c r="D23" s="260">
        <f t="shared" ref="D23" si="24">B23+C23</f>
        <v>15772838.6</v>
      </c>
      <c r="E23" s="260">
        <v>1447287.14</v>
      </c>
      <c r="F23" s="260">
        <v>1447287.14</v>
      </c>
      <c r="G23" s="260">
        <f t="shared" ref="G23" si="25">D23-E23</f>
        <v>14325551.459999999</v>
      </c>
    </row>
    <row r="24" spans="1:7" x14ac:dyDescent="0.2">
      <c r="A24" s="314" t="s">
        <v>659</v>
      </c>
      <c r="B24" s="260">
        <v>52560901.200000003</v>
      </c>
      <c r="C24" s="260">
        <v>10288394.890000001</v>
      </c>
      <c r="D24" s="260">
        <f t="shared" ref="D24" si="26">B24+C24</f>
        <v>62849296.090000004</v>
      </c>
      <c r="E24" s="260">
        <v>10129662.26</v>
      </c>
      <c r="F24" s="260">
        <v>10129662.26</v>
      </c>
      <c r="G24" s="260">
        <f t="shared" ref="G24" si="27">D24-E24</f>
        <v>52719633.830000006</v>
      </c>
    </row>
    <row r="25" spans="1:7" x14ac:dyDescent="0.2">
      <c r="A25" s="314" t="s">
        <v>660</v>
      </c>
      <c r="B25" s="260">
        <v>20031952.75</v>
      </c>
      <c r="C25" s="260">
        <v>84227.85</v>
      </c>
      <c r="D25" s="260">
        <f t="shared" ref="D25" si="28">B25+C25</f>
        <v>20116180.600000001</v>
      </c>
      <c r="E25" s="260">
        <v>3418895.17</v>
      </c>
      <c r="F25" s="260">
        <v>3418895.17</v>
      </c>
      <c r="G25" s="260">
        <f t="shared" ref="G25" si="29">D25-E25</f>
        <v>16697285.430000002</v>
      </c>
    </row>
    <row r="26" spans="1:7" x14ac:dyDescent="0.2">
      <c r="A26" s="314" t="s">
        <v>661</v>
      </c>
      <c r="B26" s="260">
        <v>2839373.66</v>
      </c>
      <c r="C26" s="260">
        <v>24353.81</v>
      </c>
      <c r="D26" s="260">
        <f t="shared" ref="D26" si="30">B26+C26</f>
        <v>2863727.47</v>
      </c>
      <c r="E26" s="260">
        <v>490608.93</v>
      </c>
      <c r="F26" s="260">
        <v>490608.93</v>
      </c>
      <c r="G26" s="260">
        <f t="shared" ref="G26" si="31">D26-E26</f>
        <v>2373118.54</v>
      </c>
    </row>
    <row r="27" spans="1:7" x14ac:dyDescent="0.2">
      <c r="A27" s="314" t="s">
        <v>662</v>
      </c>
      <c r="B27" s="260">
        <v>78634058.599999994</v>
      </c>
      <c r="C27" s="260">
        <v>4000000</v>
      </c>
      <c r="D27" s="260">
        <f t="shared" ref="D27" si="32">B27+C27</f>
        <v>82634058.599999994</v>
      </c>
      <c r="E27" s="260">
        <v>20081323.120000001</v>
      </c>
      <c r="F27" s="260">
        <v>20081323.120000001</v>
      </c>
      <c r="G27" s="260">
        <f t="shared" ref="G27" si="33">D27-E27</f>
        <v>62552735.479999989</v>
      </c>
    </row>
    <row r="28" spans="1:7" x14ac:dyDescent="0.2">
      <c r="A28" s="314" t="s">
        <v>663</v>
      </c>
      <c r="B28" s="260">
        <v>5787674.8899999997</v>
      </c>
      <c r="C28" s="260">
        <v>534146.31000000006</v>
      </c>
      <c r="D28" s="260">
        <f t="shared" ref="D28" si="34">B28+C28</f>
        <v>6321821.1999999993</v>
      </c>
      <c r="E28" s="260">
        <v>1500000</v>
      </c>
      <c r="F28" s="260">
        <v>1500000</v>
      </c>
      <c r="G28" s="260">
        <f t="shared" ref="G28" si="35">D28-E28</f>
        <v>4821821.1999999993</v>
      </c>
    </row>
    <row r="29" spans="1:7" x14ac:dyDescent="0.2">
      <c r="A29" s="314" t="s">
        <v>664</v>
      </c>
      <c r="B29" s="260">
        <v>7798336</v>
      </c>
      <c r="C29" s="260">
        <v>2725313</v>
      </c>
      <c r="D29" s="260">
        <f t="shared" ref="D29" si="36">B29+C29</f>
        <v>10523649</v>
      </c>
      <c r="E29" s="260">
        <v>1950882</v>
      </c>
      <c r="F29" s="260">
        <v>1950882</v>
      </c>
      <c r="G29" s="260">
        <f t="shared" ref="G29" si="37">D29-E29</f>
        <v>8572767</v>
      </c>
    </row>
    <row r="30" spans="1:7" x14ac:dyDescent="0.2">
      <c r="A30" s="314" t="s">
        <v>665</v>
      </c>
      <c r="B30" s="260">
        <v>5042395.8</v>
      </c>
      <c r="C30" s="260">
        <v>0</v>
      </c>
      <c r="D30" s="260">
        <f t="shared" ref="D30" si="38">B30+C30</f>
        <v>5042395.8</v>
      </c>
      <c r="E30" s="260">
        <v>1259388</v>
      </c>
      <c r="F30" s="260">
        <v>1259388</v>
      </c>
      <c r="G30" s="260">
        <f t="shared" ref="G30" si="39">D30-E30</f>
        <v>3783007.8</v>
      </c>
    </row>
    <row r="31" spans="1:7" x14ac:dyDescent="0.2">
      <c r="A31" s="314"/>
      <c r="B31" s="260">
        <v>0</v>
      </c>
      <c r="C31" s="260">
        <v>0</v>
      </c>
      <c r="D31" s="260">
        <f t="shared" si="0"/>
        <v>0</v>
      </c>
      <c r="E31" s="260">
        <v>0</v>
      </c>
      <c r="F31" s="260">
        <v>0</v>
      </c>
      <c r="G31" s="260">
        <f t="shared" si="1"/>
        <v>0</v>
      </c>
    </row>
    <row r="32" spans="1:7" x14ac:dyDescent="0.2">
      <c r="A32" s="300" t="s">
        <v>415</v>
      </c>
      <c r="B32" s="262">
        <f t="shared" ref="B32:C32" si="40">SUM(B5:B31)</f>
        <v>1137907129.6600001</v>
      </c>
      <c r="C32" s="262">
        <f t="shared" si="40"/>
        <v>272208639.53000003</v>
      </c>
      <c r="D32" s="262">
        <f>SUM(D5:D31)</f>
        <v>1410115769.1899998</v>
      </c>
      <c r="E32" s="262">
        <f t="shared" ref="E32:G32" si="41">SUM(E5:E31)</f>
        <v>323934557.15000004</v>
      </c>
      <c r="F32" s="262">
        <f t="shared" si="41"/>
        <v>323394468.26999998</v>
      </c>
      <c r="G32" s="262">
        <f t="shared" si="41"/>
        <v>1086181212.04</v>
      </c>
    </row>
    <row r="35" spans="1:7" ht="81.75" customHeight="1" x14ac:dyDescent="0.2">
      <c r="A35" s="488" t="s">
        <v>666</v>
      </c>
      <c r="B35" s="489"/>
      <c r="C35" s="489"/>
      <c r="D35" s="489"/>
      <c r="E35" s="489"/>
      <c r="F35" s="489"/>
      <c r="G35" s="490"/>
    </row>
    <row r="36" spans="1:7" x14ac:dyDescent="0.2">
      <c r="A36" s="291"/>
      <c r="B36" s="292"/>
      <c r="C36" s="293"/>
      <c r="D36" s="294" t="s">
        <v>412</v>
      </c>
      <c r="E36" s="293"/>
      <c r="F36" s="295"/>
      <c r="G36" s="486" t="s">
        <v>413</v>
      </c>
    </row>
    <row r="37" spans="1:7" ht="24" x14ac:dyDescent="0.2">
      <c r="A37" s="296" t="s">
        <v>100</v>
      </c>
      <c r="B37" s="251" t="s">
        <v>334</v>
      </c>
      <c r="C37" s="251" t="s">
        <v>414</v>
      </c>
      <c r="D37" s="251" t="s">
        <v>395</v>
      </c>
      <c r="E37" s="251" t="s">
        <v>327</v>
      </c>
      <c r="F37" s="251" t="s">
        <v>340</v>
      </c>
      <c r="G37" s="487"/>
    </row>
    <row r="38" spans="1:7" x14ac:dyDescent="0.2">
      <c r="A38" s="297"/>
      <c r="B38" s="254"/>
      <c r="C38" s="254"/>
      <c r="D38" s="254"/>
      <c r="E38" s="254"/>
      <c r="F38" s="254"/>
      <c r="G38" s="254"/>
    </row>
    <row r="39" spans="1:7" x14ac:dyDescent="0.2">
      <c r="A39" s="315" t="s">
        <v>416</v>
      </c>
      <c r="B39" s="260">
        <v>0</v>
      </c>
      <c r="C39" s="260">
        <v>0</v>
      </c>
      <c r="D39" s="260">
        <f>B39+C39</f>
        <v>0</v>
      </c>
      <c r="E39" s="260">
        <v>0</v>
      </c>
      <c r="F39" s="260">
        <v>0</v>
      </c>
      <c r="G39" s="260">
        <f>D39-E39</f>
        <v>0</v>
      </c>
    </row>
    <row r="40" spans="1:7" x14ac:dyDescent="0.2">
      <c r="A40" s="315" t="s">
        <v>417</v>
      </c>
      <c r="B40" s="260">
        <v>0</v>
      </c>
      <c r="C40" s="260">
        <v>0</v>
      </c>
      <c r="D40" s="260">
        <f t="shared" ref="D40:D42" si="42">B40+C40</f>
        <v>0</v>
      </c>
      <c r="E40" s="260">
        <v>0</v>
      </c>
      <c r="F40" s="260">
        <v>0</v>
      </c>
      <c r="G40" s="260">
        <f t="shared" ref="G40:G42" si="43">D40-E40</f>
        <v>0</v>
      </c>
    </row>
    <row r="41" spans="1:7" x14ac:dyDescent="0.2">
      <c r="A41" s="315" t="s">
        <v>418</v>
      </c>
      <c r="B41" s="260">
        <v>0</v>
      </c>
      <c r="C41" s="260">
        <v>0</v>
      </c>
      <c r="D41" s="260">
        <f t="shared" si="42"/>
        <v>0</v>
      </c>
      <c r="E41" s="260">
        <v>0</v>
      </c>
      <c r="F41" s="260">
        <v>0</v>
      </c>
      <c r="G41" s="260">
        <f t="shared" si="43"/>
        <v>0</v>
      </c>
    </row>
    <row r="42" spans="1:7" x14ac:dyDescent="0.2">
      <c r="A42" s="315" t="s">
        <v>419</v>
      </c>
      <c r="B42" s="260">
        <v>0</v>
      </c>
      <c r="C42" s="260">
        <v>0</v>
      </c>
      <c r="D42" s="260">
        <f t="shared" si="42"/>
        <v>0</v>
      </c>
      <c r="E42" s="260">
        <v>0</v>
      </c>
      <c r="F42" s="260">
        <v>0</v>
      </c>
      <c r="G42" s="260">
        <f t="shared" si="43"/>
        <v>0</v>
      </c>
    </row>
    <row r="43" spans="1:7" x14ac:dyDescent="0.2">
      <c r="A43" s="315"/>
      <c r="B43" s="260"/>
      <c r="C43" s="260"/>
      <c r="D43" s="260"/>
      <c r="E43" s="260"/>
      <c r="F43" s="260"/>
      <c r="G43" s="260"/>
    </row>
    <row r="44" spans="1:7" x14ac:dyDescent="0.2">
      <c r="A44" s="300" t="s">
        <v>415</v>
      </c>
      <c r="B44" s="262">
        <f t="shared" ref="B44:G44" si="44">SUM(B39:B42)</f>
        <v>0</v>
      </c>
      <c r="C44" s="262">
        <f t="shared" si="44"/>
        <v>0</v>
      </c>
      <c r="D44" s="262">
        <f t="shared" si="44"/>
        <v>0</v>
      </c>
      <c r="E44" s="262">
        <f t="shared" si="44"/>
        <v>0</v>
      </c>
      <c r="F44" s="262">
        <f t="shared" si="44"/>
        <v>0</v>
      </c>
      <c r="G44" s="262">
        <f t="shared" si="44"/>
        <v>0</v>
      </c>
    </row>
    <row r="47" spans="1:7" ht="83.25" customHeight="1" x14ac:dyDescent="0.2">
      <c r="A47" s="491" t="s">
        <v>666</v>
      </c>
      <c r="B47" s="492"/>
      <c r="C47" s="492"/>
      <c r="D47" s="492"/>
      <c r="E47" s="492"/>
      <c r="F47" s="492"/>
      <c r="G47" s="493"/>
    </row>
    <row r="48" spans="1:7" x14ac:dyDescent="0.2">
      <c r="A48" s="291"/>
      <c r="B48" s="292"/>
      <c r="C48" s="293"/>
      <c r="D48" s="294" t="s">
        <v>412</v>
      </c>
      <c r="E48" s="293"/>
      <c r="F48" s="295"/>
      <c r="G48" s="486" t="s">
        <v>413</v>
      </c>
    </row>
    <row r="49" spans="1:7" ht="24" x14ac:dyDescent="0.2">
      <c r="A49" s="296" t="s">
        <v>100</v>
      </c>
      <c r="B49" s="251" t="s">
        <v>334</v>
      </c>
      <c r="C49" s="251" t="s">
        <v>414</v>
      </c>
      <c r="D49" s="251" t="s">
        <v>395</v>
      </c>
      <c r="E49" s="251" t="s">
        <v>327</v>
      </c>
      <c r="F49" s="251" t="s">
        <v>340</v>
      </c>
      <c r="G49" s="487"/>
    </row>
    <row r="50" spans="1:7" x14ac:dyDescent="0.2">
      <c r="A50" s="297"/>
      <c r="B50" s="254"/>
      <c r="C50" s="254"/>
      <c r="D50" s="254"/>
      <c r="E50" s="254"/>
      <c r="F50" s="254"/>
      <c r="G50" s="254"/>
    </row>
    <row r="51" spans="1:7" x14ac:dyDescent="0.2">
      <c r="A51" s="316" t="s">
        <v>420</v>
      </c>
      <c r="B51" s="260">
        <v>0</v>
      </c>
      <c r="C51" s="260">
        <v>0</v>
      </c>
      <c r="D51" s="260">
        <f t="shared" ref="D51:D63" si="45">B51+C51</f>
        <v>0</v>
      </c>
      <c r="E51" s="260">
        <v>0</v>
      </c>
      <c r="F51" s="260">
        <v>0</v>
      </c>
      <c r="G51" s="260">
        <f t="shared" ref="G51:G63" si="46">D51-E51</f>
        <v>0</v>
      </c>
    </row>
    <row r="52" spans="1:7" x14ac:dyDescent="0.2">
      <c r="A52" s="316"/>
      <c r="B52" s="260"/>
      <c r="C52" s="260"/>
      <c r="D52" s="260"/>
      <c r="E52" s="260"/>
      <c r="F52" s="260"/>
      <c r="G52" s="260"/>
    </row>
    <row r="53" spans="1:7" x14ac:dyDescent="0.2">
      <c r="A53" s="316" t="s">
        <v>421</v>
      </c>
      <c r="B53" s="260">
        <v>0</v>
      </c>
      <c r="C53" s="260">
        <v>0</v>
      </c>
      <c r="D53" s="260">
        <f t="shared" si="45"/>
        <v>0</v>
      </c>
      <c r="E53" s="260">
        <v>0</v>
      </c>
      <c r="F53" s="260">
        <v>0</v>
      </c>
      <c r="G53" s="260">
        <f t="shared" si="46"/>
        <v>0</v>
      </c>
    </row>
    <row r="54" spans="1:7" x14ac:dyDescent="0.2">
      <c r="A54" s="316"/>
      <c r="B54" s="260"/>
      <c r="C54" s="260"/>
      <c r="D54" s="260"/>
      <c r="E54" s="260"/>
      <c r="F54" s="260"/>
      <c r="G54" s="260"/>
    </row>
    <row r="55" spans="1:7" ht="24" x14ac:dyDescent="0.2">
      <c r="A55" s="316" t="s">
        <v>422</v>
      </c>
      <c r="B55" s="260">
        <v>0</v>
      </c>
      <c r="C55" s="260">
        <v>0</v>
      </c>
      <c r="D55" s="260">
        <f t="shared" si="45"/>
        <v>0</v>
      </c>
      <c r="E55" s="260">
        <v>0</v>
      </c>
      <c r="F55" s="260">
        <v>0</v>
      </c>
      <c r="G55" s="260">
        <f t="shared" si="46"/>
        <v>0</v>
      </c>
    </row>
    <row r="56" spans="1:7" x14ac:dyDescent="0.2">
      <c r="A56" s="316"/>
      <c r="B56" s="260"/>
      <c r="C56" s="260"/>
      <c r="D56" s="260"/>
      <c r="E56" s="260"/>
      <c r="F56" s="260"/>
      <c r="G56" s="260"/>
    </row>
    <row r="57" spans="1:7" ht="24" x14ac:dyDescent="0.2">
      <c r="A57" s="316" t="s">
        <v>423</v>
      </c>
      <c r="B57" s="260">
        <v>0</v>
      </c>
      <c r="C57" s="260">
        <v>0</v>
      </c>
      <c r="D57" s="260">
        <f t="shared" si="45"/>
        <v>0</v>
      </c>
      <c r="E57" s="260">
        <v>0</v>
      </c>
      <c r="F57" s="260">
        <v>0</v>
      </c>
      <c r="G57" s="260">
        <f t="shared" si="46"/>
        <v>0</v>
      </c>
    </row>
    <row r="58" spans="1:7" x14ac:dyDescent="0.2">
      <c r="A58" s="316"/>
      <c r="B58" s="260"/>
      <c r="C58" s="260"/>
      <c r="D58" s="260"/>
      <c r="E58" s="260"/>
      <c r="F58" s="260"/>
      <c r="G58" s="260"/>
    </row>
    <row r="59" spans="1:7" ht="24" x14ac:dyDescent="0.2">
      <c r="A59" s="316" t="s">
        <v>424</v>
      </c>
      <c r="B59" s="260">
        <v>0</v>
      </c>
      <c r="C59" s="260">
        <v>0</v>
      </c>
      <c r="D59" s="260">
        <f t="shared" si="45"/>
        <v>0</v>
      </c>
      <c r="E59" s="260">
        <v>0</v>
      </c>
      <c r="F59" s="260">
        <v>0</v>
      </c>
      <c r="G59" s="260">
        <f t="shared" si="46"/>
        <v>0</v>
      </c>
    </row>
    <row r="60" spans="1:7" x14ac:dyDescent="0.2">
      <c r="A60" s="316"/>
      <c r="B60" s="260"/>
      <c r="C60" s="260"/>
      <c r="D60" s="260"/>
      <c r="E60" s="260"/>
      <c r="F60" s="260"/>
      <c r="G60" s="260"/>
    </row>
    <row r="61" spans="1:7" ht="24" x14ac:dyDescent="0.2">
      <c r="A61" s="316" t="s">
        <v>425</v>
      </c>
      <c r="B61" s="260">
        <v>0</v>
      </c>
      <c r="C61" s="260">
        <v>0</v>
      </c>
      <c r="D61" s="260">
        <f t="shared" ref="D61" si="47">B61+C61</f>
        <v>0</v>
      </c>
      <c r="E61" s="260">
        <v>0</v>
      </c>
      <c r="F61" s="260">
        <v>0</v>
      </c>
      <c r="G61" s="260">
        <f t="shared" ref="G61" si="48">D61-E61</f>
        <v>0</v>
      </c>
    </row>
    <row r="62" spans="1:7" x14ac:dyDescent="0.2">
      <c r="A62" s="316"/>
      <c r="B62" s="260"/>
      <c r="C62" s="260"/>
      <c r="D62" s="260"/>
      <c r="E62" s="260"/>
      <c r="F62" s="260"/>
      <c r="G62" s="260"/>
    </row>
    <row r="63" spans="1:7" x14ac:dyDescent="0.2">
      <c r="A63" s="316" t="s">
        <v>426</v>
      </c>
      <c r="B63" s="260">
        <v>0</v>
      </c>
      <c r="C63" s="260">
        <v>0</v>
      </c>
      <c r="D63" s="260">
        <f t="shared" si="45"/>
        <v>0</v>
      </c>
      <c r="E63" s="260">
        <v>0</v>
      </c>
      <c r="F63" s="260">
        <v>0</v>
      </c>
      <c r="G63" s="260">
        <f t="shared" si="46"/>
        <v>0</v>
      </c>
    </row>
    <row r="64" spans="1:7" x14ac:dyDescent="0.2">
      <c r="A64" s="316"/>
      <c r="B64" s="260"/>
      <c r="C64" s="260"/>
      <c r="D64" s="260"/>
      <c r="E64" s="260"/>
      <c r="F64" s="260"/>
      <c r="G64" s="260"/>
    </row>
    <row r="65" spans="1:7" x14ac:dyDescent="0.2">
      <c r="A65" s="316" t="s">
        <v>427</v>
      </c>
      <c r="B65" s="260">
        <v>0</v>
      </c>
      <c r="C65" s="260">
        <v>0</v>
      </c>
      <c r="D65" s="260">
        <f t="shared" ref="D65" si="49">B65+C65</f>
        <v>0</v>
      </c>
      <c r="E65" s="260">
        <v>0</v>
      </c>
      <c r="F65" s="260">
        <v>0</v>
      </c>
      <c r="G65" s="260">
        <f t="shared" ref="G65" si="50">D65-E65</f>
        <v>0</v>
      </c>
    </row>
    <row r="66" spans="1:7" x14ac:dyDescent="0.2">
      <c r="A66" s="316"/>
      <c r="B66" s="260"/>
      <c r="C66" s="260"/>
      <c r="D66" s="260"/>
      <c r="E66" s="260"/>
      <c r="F66" s="260"/>
      <c r="G66" s="260"/>
    </row>
    <row r="67" spans="1:7" x14ac:dyDescent="0.2">
      <c r="A67" s="300" t="s">
        <v>415</v>
      </c>
      <c r="B67" s="262">
        <f t="shared" ref="B67:G67" si="51">SUM(B51:B65)</f>
        <v>0</v>
      </c>
      <c r="C67" s="262">
        <f t="shared" si="51"/>
        <v>0</v>
      </c>
      <c r="D67" s="262">
        <f t="shared" si="51"/>
        <v>0</v>
      </c>
      <c r="E67" s="262">
        <f t="shared" si="51"/>
        <v>0</v>
      </c>
      <c r="F67" s="262">
        <f t="shared" si="51"/>
        <v>0</v>
      </c>
      <c r="G67" s="262">
        <f t="shared" si="51"/>
        <v>0</v>
      </c>
    </row>
    <row r="69" spans="1:7" x14ac:dyDescent="0.2">
      <c r="A69" s="277" t="s">
        <v>428</v>
      </c>
    </row>
  </sheetData>
  <sheetProtection formatCells="0" formatColumns="0" formatRows="0" insertRows="0" deleteRows="0" autoFilter="0"/>
  <mergeCells count="6">
    <mergeCell ref="G48:G49"/>
    <mergeCell ref="A1:G1"/>
    <mergeCell ref="G2:G3"/>
    <mergeCell ref="A35:G35"/>
    <mergeCell ref="G36:G37"/>
    <mergeCell ref="A47:G47"/>
  </mergeCells>
  <printOptions horizontalCentered="1"/>
  <pageMargins left="0.31496062992125984" right="0.31496062992125984" top="0.35433070866141736" bottom="0.35433070866141736" header="0.31496062992125984" footer="0.31496062992125984"/>
  <pageSetup scale="8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zoomScale="76" zoomScaleNormal="100" workbookViewId="0">
      <selection activeCell="S21" sqref="S21"/>
    </sheetView>
  </sheetViews>
  <sheetFormatPr baseColWidth="10" defaultColWidth="9.28515625" defaultRowHeight="12" x14ac:dyDescent="0.2"/>
  <cols>
    <col min="1" max="1" width="37.140625" style="277" customWidth="1"/>
    <col min="2" max="2" width="16" style="277" bestFit="1" customWidth="1"/>
    <col min="3" max="3" width="15.42578125" style="277" bestFit="1" customWidth="1"/>
    <col min="4" max="4" width="15.140625" style="277" bestFit="1" customWidth="1"/>
    <col min="5" max="5" width="15.42578125" style="277" bestFit="1" customWidth="1"/>
    <col min="6" max="6" width="15.5703125" style="277" bestFit="1" customWidth="1"/>
    <col min="7" max="7" width="16" style="277" bestFit="1" customWidth="1"/>
    <col min="8" max="16384" width="9.28515625" style="277"/>
  </cols>
  <sheetData>
    <row r="1" spans="1:7" ht="73.5" customHeight="1" x14ac:dyDescent="0.2">
      <c r="A1" s="491" t="s">
        <v>639</v>
      </c>
      <c r="B1" s="492"/>
      <c r="C1" s="492"/>
      <c r="D1" s="492"/>
      <c r="E1" s="492"/>
      <c r="F1" s="492"/>
      <c r="G1" s="493"/>
    </row>
    <row r="2" spans="1:7" ht="20.25" customHeight="1" x14ac:dyDescent="0.2">
      <c r="A2" s="291"/>
      <c r="B2" s="292"/>
      <c r="C2" s="293"/>
      <c r="D2" s="294" t="s">
        <v>412</v>
      </c>
      <c r="E2" s="293"/>
      <c r="F2" s="295"/>
      <c r="G2" s="486" t="s">
        <v>413</v>
      </c>
    </row>
    <row r="3" spans="1:7" ht="33.75" customHeight="1" x14ac:dyDescent="0.2">
      <c r="A3" s="296" t="s">
        <v>100</v>
      </c>
      <c r="B3" s="251" t="s">
        <v>334</v>
      </c>
      <c r="C3" s="251" t="s">
        <v>414</v>
      </c>
      <c r="D3" s="251" t="s">
        <v>395</v>
      </c>
      <c r="E3" s="251" t="s">
        <v>327</v>
      </c>
      <c r="F3" s="251" t="s">
        <v>340</v>
      </c>
      <c r="G3" s="487"/>
    </row>
    <row r="4" spans="1:7" x14ac:dyDescent="0.2">
      <c r="A4" s="297"/>
      <c r="B4" s="254"/>
      <c r="C4" s="254"/>
      <c r="D4" s="254"/>
      <c r="E4" s="254"/>
      <c r="F4" s="254"/>
      <c r="G4" s="254"/>
    </row>
    <row r="5" spans="1:7" x14ac:dyDescent="0.2">
      <c r="A5" s="309" t="s">
        <v>429</v>
      </c>
      <c r="B5" s="260">
        <v>941049764.65999997</v>
      </c>
      <c r="C5" s="260">
        <v>97157195.909999996</v>
      </c>
      <c r="D5" s="260">
        <f>B5+C5</f>
        <v>1038206960.5699999</v>
      </c>
      <c r="E5" s="260">
        <v>199090852.55000001</v>
      </c>
      <c r="F5" s="260">
        <v>198603629.09999999</v>
      </c>
      <c r="G5" s="260">
        <f>D5-E5</f>
        <v>839116108.01999998</v>
      </c>
    </row>
    <row r="6" spans="1:7" x14ac:dyDescent="0.2">
      <c r="A6" s="309"/>
      <c r="B6" s="260"/>
      <c r="C6" s="260"/>
      <c r="D6" s="260"/>
      <c r="E6" s="260"/>
      <c r="F6" s="260"/>
      <c r="G6" s="260"/>
    </row>
    <row r="7" spans="1:7" ht="10.15" customHeight="1" x14ac:dyDescent="0.2">
      <c r="A7" s="309" t="s">
        <v>430</v>
      </c>
      <c r="B7" s="260">
        <v>188447365</v>
      </c>
      <c r="C7" s="260">
        <v>175051443.62</v>
      </c>
      <c r="D7" s="260">
        <f>B7+C7</f>
        <v>363498808.62</v>
      </c>
      <c r="E7" s="260">
        <v>122741967.95999999</v>
      </c>
      <c r="F7" s="260">
        <v>122689102.53</v>
      </c>
      <c r="G7" s="260">
        <f>D7-E7</f>
        <v>240756840.66000003</v>
      </c>
    </row>
    <row r="8" spans="1:7" x14ac:dyDescent="0.2">
      <c r="A8" s="309"/>
      <c r="B8" s="260"/>
      <c r="C8" s="260"/>
      <c r="D8" s="260"/>
      <c r="E8" s="260"/>
      <c r="F8" s="260"/>
      <c r="G8" s="260"/>
    </row>
    <row r="9" spans="1:7" ht="25.15" customHeight="1" x14ac:dyDescent="0.2">
      <c r="A9" s="309" t="s">
        <v>431</v>
      </c>
      <c r="B9" s="260">
        <v>8410000</v>
      </c>
      <c r="C9" s="260">
        <v>0</v>
      </c>
      <c r="D9" s="260">
        <f>B9+C9</f>
        <v>8410000</v>
      </c>
      <c r="E9" s="260">
        <v>2101736.64</v>
      </c>
      <c r="F9" s="260">
        <v>2101736.64</v>
      </c>
      <c r="G9" s="260">
        <f>D9-E9</f>
        <v>6308263.3599999994</v>
      </c>
    </row>
    <row r="10" spans="1:7" x14ac:dyDescent="0.2">
      <c r="A10" s="309"/>
      <c r="B10" s="260"/>
      <c r="C10" s="260"/>
      <c r="D10" s="260"/>
      <c r="E10" s="260"/>
      <c r="F10" s="260"/>
      <c r="G10" s="260"/>
    </row>
    <row r="11" spans="1:7" ht="10.15" customHeight="1" x14ac:dyDescent="0.2">
      <c r="A11" s="309" t="s">
        <v>130</v>
      </c>
      <c r="B11" s="260">
        <v>0</v>
      </c>
      <c r="C11" s="260">
        <v>0</v>
      </c>
      <c r="D11" s="260">
        <f>B11+C11</f>
        <v>0</v>
      </c>
      <c r="E11" s="260">
        <v>0</v>
      </c>
      <c r="F11" s="260">
        <v>0</v>
      </c>
      <c r="G11" s="260">
        <f>D11-E11</f>
        <v>0</v>
      </c>
    </row>
    <row r="12" spans="1:7" x14ac:dyDescent="0.2">
      <c r="A12" s="309"/>
      <c r="B12" s="260"/>
      <c r="C12" s="260"/>
      <c r="D12" s="260"/>
      <c r="E12" s="260"/>
      <c r="F12" s="260"/>
      <c r="G12" s="260"/>
    </row>
    <row r="13" spans="1:7" x14ac:dyDescent="0.2">
      <c r="A13" s="310" t="s">
        <v>136</v>
      </c>
      <c r="B13" s="260">
        <v>0</v>
      </c>
      <c r="C13" s="260">
        <v>0</v>
      </c>
      <c r="D13" s="260">
        <f>B13+C13</f>
        <v>0</v>
      </c>
      <c r="E13" s="260">
        <v>0</v>
      </c>
      <c r="F13" s="260">
        <v>0</v>
      </c>
      <c r="G13" s="260">
        <f>D13-E13</f>
        <v>0</v>
      </c>
    </row>
    <row r="14" spans="1:7" x14ac:dyDescent="0.2">
      <c r="A14" s="311"/>
      <c r="B14" s="307"/>
      <c r="C14" s="307"/>
      <c r="D14" s="307"/>
      <c r="E14" s="307"/>
      <c r="F14" s="307"/>
      <c r="G14" s="307"/>
    </row>
    <row r="15" spans="1:7" x14ac:dyDescent="0.2">
      <c r="A15" s="305" t="s">
        <v>415</v>
      </c>
      <c r="B15" s="308">
        <f t="shared" ref="B15:G15" si="0">SUM(B5+B7+B9+B11+B13)</f>
        <v>1137907129.6599998</v>
      </c>
      <c r="C15" s="308">
        <f t="shared" si="0"/>
        <v>272208639.52999997</v>
      </c>
      <c r="D15" s="308">
        <f t="shared" si="0"/>
        <v>1410115769.1900001</v>
      </c>
      <c r="E15" s="308">
        <f t="shared" si="0"/>
        <v>323934557.14999998</v>
      </c>
      <c r="F15" s="308">
        <f t="shared" si="0"/>
        <v>323394468.26999998</v>
      </c>
      <c r="G15" s="308">
        <f t="shared" si="0"/>
        <v>1086181212.04</v>
      </c>
    </row>
  </sheetData>
  <sheetProtection formatCells="0" formatColumns="0" formatRows="0" autoFilter="0"/>
  <mergeCells count="2">
    <mergeCell ref="A1:G1"/>
    <mergeCell ref="G2:G3"/>
  </mergeCells>
  <printOptions horizontalCentered="1"/>
  <pageMargins left="0.31496062992125984" right="0.31496062992125984" top="0.74803149606299213" bottom="0.74803149606299213" header="0.31496062992125984" footer="0.31496062992125984"/>
  <pageSetup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showGridLines="0" zoomScale="80" zoomScaleNormal="80" workbookViewId="0">
      <selection activeCell="A80" sqref="A80:XFD321"/>
    </sheetView>
  </sheetViews>
  <sheetFormatPr baseColWidth="10" defaultColWidth="9.28515625" defaultRowHeight="12" x14ac:dyDescent="0.2"/>
  <cols>
    <col min="1" max="1" width="48.85546875" style="277" customWidth="1"/>
    <col min="2" max="2" width="18.5703125" style="277" bestFit="1" customWidth="1"/>
    <col min="3" max="3" width="17.7109375" style="277" bestFit="1" customWidth="1"/>
    <col min="4" max="4" width="17.5703125" style="277" customWidth="1"/>
    <col min="5" max="5" width="18.42578125" style="277" customWidth="1"/>
    <col min="6" max="6" width="18.5703125" style="277" customWidth="1"/>
    <col min="7" max="7" width="18.7109375" style="277" customWidth="1"/>
    <col min="8" max="16384" width="9.28515625" style="277"/>
  </cols>
  <sheetData>
    <row r="1" spans="1:7" ht="87" customHeight="1" x14ac:dyDescent="0.2">
      <c r="A1" s="492" t="s">
        <v>638</v>
      </c>
      <c r="B1" s="492"/>
      <c r="C1" s="492"/>
      <c r="D1" s="492"/>
      <c r="E1" s="492"/>
      <c r="F1" s="492"/>
      <c r="G1" s="493"/>
    </row>
    <row r="2" spans="1:7" ht="20.25" customHeight="1" x14ac:dyDescent="0.2">
      <c r="A2" s="291"/>
      <c r="B2" s="292"/>
      <c r="C2" s="293"/>
      <c r="D2" s="294" t="s">
        <v>412</v>
      </c>
      <c r="E2" s="293"/>
      <c r="F2" s="295"/>
      <c r="G2" s="486" t="s">
        <v>413</v>
      </c>
    </row>
    <row r="3" spans="1:7" ht="35.25" customHeight="1" x14ac:dyDescent="0.2">
      <c r="A3" s="296" t="s">
        <v>100</v>
      </c>
      <c r="B3" s="251" t="s">
        <v>334</v>
      </c>
      <c r="C3" s="251" t="s">
        <v>414</v>
      </c>
      <c r="D3" s="251" t="s">
        <v>395</v>
      </c>
      <c r="E3" s="251" t="s">
        <v>327</v>
      </c>
      <c r="F3" s="251" t="s">
        <v>340</v>
      </c>
      <c r="G3" s="487"/>
    </row>
    <row r="4" spans="1:7" x14ac:dyDescent="0.2">
      <c r="A4" s="301" t="s">
        <v>122</v>
      </c>
      <c r="B4" s="306">
        <f>SUM(B5:B11)</f>
        <v>550360640.01999998</v>
      </c>
      <c r="C4" s="306">
        <f>SUM(C5:C11)</f>
        <v>-2.9103830456733704E-11</v>
      </c>
      <c r="D4" s="306">
        <f>B4+C4</f>
        <v>550360640.01999998</v>
      </c>
      <c r="E4" s="306">
        <f>SUM(E5:E11)</f>
        <v>103339001.02000001</v>
      </c>
      <c r="F4" s="306">
        <f>SUM(F5:F11)</f>
        <v>103339001.02000001</v>
      </c>
      <c r="G4" s="306">
        <f>D4-E4</f>
        <v>447021639</v>
      </c>
    </row>
    <row r="5" spans="1:7" x14ac:dyDescent="0.2">
      <c r="A5" s="302" t="s">
        <v>432</v>
      </c>
      <c r="B5" s="260">
        <v>314219738.25</v>
      </c>
      <c r="C5" s="260">
        <v>203255.89</v>
      </c>
      <c r="D5" s="260">
        <f t="shared" ref="D5:D68" si="0">B5+C5</f>
        <v>314422994.13999999</v>
      </c>
      <c r="E5" s="260">
        <v>64453766.82</v>
      </c>
      <c r="F5" s="260">
        <v>64453766.82</v>
      </c>
      <c r="G5" s="260">
        <f t="shared" ref="G5:G68" si="1">D5-E5</f>
        <v>249969227.31999999</v>
      </c>
    </row>
    <row r="6" spans="1:7" x14ac:dyDescent="0.2">
      <c r="A6" s="302" t="s">
        <v>433</v>
      </c>
      <c r="B6" s="260">
        <v>2500000</v>
      </c>
      <c r="C6" s="260">
        <v>0</v>
      </c>
      <c r="D6" s="260">
        <f t="shared" si="0"/>
        <v>2500000</v>
      </c>
      <c r="E6" s="260">
        <v>1723099.67</v>
      </c>
      <c r="F6" s="260">
        <v>1723099.67</v>
      </c>
      <c r="G6" s="260">
        <f t="shared" si="1"/>
        <v>776900.33000000007</v>
      </c>
    </row>
    <row r="7" spans="1:7" x14ac:dyDescent="0.2">
      <c r="A7" s="302" t="s">
        <v>434</v>
      </c>
      <c r="B7" s="260">
        <v>63163140.380000003</v>
      </c>
      <c r="C7" s="260">
        <v>274893.26</v>
      </c>
      <c r="D7" s="260">
        <f t="shared" si="0"/>
        <v>63438033.640000001</v>
      </c>
      <c r="E7" s="260">
        <v>8052493.3799999999</v>
      </c>
      <c r="F7" s="260">
        <v>8052493.3799999999</v>
      </c>
      <c r="G7" s="260">
        <f t="shared" si="1"/>
        <v>55385540.259999998</v>
      </c>
    </row>
    <row r="8" spans="1:7" x14ac:dyDescent="0.2">
      <c r="A8" s="302" t="s">
        <v>435</v>
      </c>
      <c r="B8" s="260">
        <v>128470119.26000001</v>
      </c>
      <c r="C8" s="260">
        <v>-610449.42000000004</v>
      </c>
      <c r="D8" s="260">
        <f t="shared" si="0"/>
        <v>127859669.84</v>
      </c>
      <c r="E8" s="260">
        <v>19554100.210000001</v>
      </c>
      <c r="F8" s="260">
        <v>19554100.210000001</v>
      </c>
      <c r="G8" s="260">
        <f t="shared" si="1"/>
        <v>108305569.63</v>
      </c>
    </row>
    <row r="9" spans="1:7" x14ac:dyDescent="0.2">
      <c r="A9" s="302" t="s">
        <v>436</v>
      </c>
      <c r="B9" s="260">
        <v>41694642.130000003</v>
      </c>
      <c r="C9" s="260">
        <v>132300.26999999999</v>
      </c>
      <c r="D9" s="260">
        <f t="shared" si="0"/>
        <v>41826942.400000006</v>
      </c>
      <c r="E9" s="260">
        <v>9555540.9399999995</v>
      </c>
      <c r="F9" s="260">
        <v>9555540.9399999995</v>
      </c>
      <c r="G9" s="260">
        <f t="shared" si="1"/>
        <v>32271401.460000008</v>
      </c>
    </row>
    <row r="10" spans="1:7" x14ac:dyDescent="0.2">
      <c r="A10" s="302" t="s">
        <v>437</v>
      </c>
      <c r="B10" s="260">
        <v>313000</v>
      </c>
      <c r="C10" s="260">
        <v>0</v>
      </c>
      <c r="D10" s="260">
        <f t="shared" si="0"/>
        <v>313000</v>
      </c>
      <c r="E10" s="260">
        <v>0</v>
      </c>
      <c r="F10" s="260">
        <v>0</v>
      </c>
      <c r="G10" s="260">
        <f t="shared" si="1"/>
        <v>313000</v>
      </c>
    </row>
    <row r="11" spans="1:7" x14ac:dyDescent="0.2">
      <c r="A11" s="302" t="s">
        <v>438</v>
      </c>
      <c r="B11" s="260">
        <v>0</v>
      </c>
      <c r="C11" s="260">
        <v>0</v>
      </c>
      <c r="D11" s="260">
        <f t="shared" si="0"/>
        <v>0</v>
      </c>
      <c r="E11" s="260">
        <v>0</v>
      </c>
      <c r="F11" s="260">
        <v>0</v>
      </c>
      <c r="G11" s="260">
        <f t="shared" si="1"/>
        <v>0</v>
      </c>
    </row>
    <row r="12" spans="1:7" x14ac:dyDescent="0.2">
      <c r="A12" s="301" t="s">
        <v>123</v>
      </c>
      <c r="B12" s="258">
        <f>SUM(B13:B21)</f>
        <v>89227862.489999995</v>
      </c>
      <c r="C12" s="258">
        <f>SUM(C13:C21)</f>
        <v>8191342.8800000008</v>
      </c>
      <c r="D12" s="258">
        <f t="shared" si="0"/>
        <v>97419205.36999999</v>
      </c>
      <c r="E12" s="258">
        <f>SUM(E13:E21)</f>
        <v>15808460.09</v>
      </c>
      <c r="F12" s="258">
        <f>SUM(F13:F21)</f>
        <v>15808460.09</v>
      </c>
      <c r="G12" s="258">
        <f t="shared" si="1"/>
        <v>81610745.279999986</v>
      </c>
    </row>
    <row r="13" spans="1:7" x14ac:dyDescent="0.2">
      <c r="A13" s="302" t="s">
        <v>439</v>
      </c>
      <c r="B13" s="260">
        <v>9033000</v>
      </c>
      <c r="C13" s="260">
        <v>-650259.19999999995</v>
      </c>
      <c r="D13" s="260">
        <f t="shared" si="0"/>
        <v>8382740.7999999998</v>
      </c>
      <c r="E13" s="260">
        <v>2045773.46</v>
      </c>
      <c r="F13" s="260">
        <v>2045773.46</v>
      </c>
      <c r="G13" s="260">
        <f t="shared" si="1"/>
        <v>6336967.3399999999</v>
      </c>
    </row>
    <row r="14" spans="1:7" x14ac:dyDescent="0.2">
      <c r="A14" s="302" t="s">
        <v>440</v>
      </c>
      <c r="B14" s="260">
        <v>4333387</v>
      </c>
      <c r="C14" s="260">
        <v>268907.92</v>
      </c>
      <c r="D14" s="260">
        <f t="shared" si="0"/>
        <v>4602294.92</v>
      </c>
      <c r="E14" s="260">
        <v>626111.71</v>
      </c>
      <c r="F14" s="260">
        <v>626111.71</v>
      </c>
      <c r="G14" s="260">
        <f t="shared" si="1"/>
        <v>3976183.21</v>
      </c>
    </row>
    <row r="15" spans="1:7" x14ac:dyDescent="0.2">
      <c r="A15" s="302" t="s">
        <v>441</v>
      </c>
      <c r="B15" s="260">
        <v>15000</v>
      </c>
      <c r="C15" s="260">
        <v>0</v>
      </c>
      <c r="D15" s="260">
        <f t="shared" si="0"/>
        <v>15000</v>
      </c>
      <c r="E15" s="260">
        <v>0</v>
      </c>
      <c r="F15" s="260">
        <v>0</v>
      </c>
      <c r="G15" s="260">
        <f t="shared" si="1"/>
        <v>15000</v>
      </c>
    </row>
    <row r="16" spans="1:7" x14ac:dyDescent="0.2">
      <c r="A16" s="302" t="s">
        <v>442</v>
      </c>
      <c r="B16" s="260">
        <v>24237600</v>
      </c>
      <c r="C16" s="260">
        <v>3401986.35</v>
      </c>
      <c r="D16" s="260">
        <f t="shared" si="0"/>
        <v>27639586.350000001</v>
      </c>
      <c r="E16" s="260">
        <v>2567523.33</v>
      </c>
      <c r="F16" s="260">
        <v>2567523.33</v>
      </c>
      <c r="G16" s="260">
        <f t="shared" si="1"/>
        <v>25072063.020000003</v>
      </c>
    </row>
    <row r="17" spans="1:7" x14ac:dyDescent="0.2">
      <c r="A17" s="302" t="s">
        <v>443</v>
      </c>
      <c r="B17" s="260">
        <v>1632000</v>
      </c>
      <c r="C17" s="260">
        <v>500000</v>
      </c>
      <c r="D17" s="260">
        <f t="shared" si="0"/>
        <v>2132000</v>
      </c>
      <c r="E17" s="260">
        <v>0</v>
      </c>
      <c r="F17" s="260">
        <v>0</v>
      </c>
      <c r="G17" s="260">
        <f t="shared" si="1"/>
        <v>2132000</v>
      </c>
    </row>
    <row r="18" spans="1:7" x14ac:dyDescent="0.2">
      <c r="A18" s="302" t="s">
        <v>444</v>
      </c>
      <c r="B18" s="260">
        <v>22524975.489999998</v>
      </c>
      <c r="C18" s="260">
        <v>4272145.29</v>
      </c>
      <c r="D18" s="260">
        <f t="shared" si="0"/>
        <v>26797120.779999997</v>
      </c>
      <c r="E18" s="260">
        <v>8506754.5199999996</v>
      </c>
      <c r="F18" s="260">
        <v>8506754.5199999996</v>
      </c>
      <c r="G18" s="260">
        <f t="shared" si="1"/>
        <v>18290366.259999998</v>
      </c>
    </row>
    <row r="19" spans="1:7" x14ac:dyDescent="0.2">
      <c r="A19" s="302" t="s">
        <v>445</v>
      </c>
      <c r="B19" s="260">
        <v>15294400</v>
      </c>
      <c r="C19" s="260">
        <v>106715.2</v>
      </c>
      <c r="D19" s="260">
        <f t="shared" si="0"/>
        <v>15401115.199999999</v>
      </c>
      <c r="E19" s="260">
        <v>194547.20000000001</v>
      </c>
      <c r="F19" s="260">
        <v>194547.20000000001</v>
      </c>
      <c r="G19" s="260">
        <f t="shared" si="1"/>
        <v>15206568</v>
      </c>
    </row>
    <row r="20" spans="1:7" x14ac:dyDescent="0.2">
      <c r="A20" s="302" t="s">
        <v>446</v>
      </c>
      <c r="B20" s="260">
        <v>1550000</v>
      </c>
      <c r="C20" s="260">
        <v>250000</v>
      </c>
      <c r="D20" s="260">
        <f t="shared" si="0"/>
        <v>1800000</v>
      </c>
      <c r="E20" s="260">
        <v>250000</v>
      </c>
      <c r="F20" s="260">
        <v>250000</v>
      </c>
      <c r="G20" s="260">
        <f t="shared" si="1"/>
        <v>1550000</v>
      </c>
    </row>
    <row r="21" spans="1:7" x14ac:dyDescent="0.2">
      <c r="A21" s="302" t="s">
        <v>447</v>
      </c>
      <c r="B21" s="260">
        <v>10607500</v>
      </c>
      <c r="C21" s="260">
        <v>41847.32</v>
      </c>
      <c r="D21" s="260">
        <f t="shared" si="0"/>
        <v>10649347.32</v>
      </c>
      <c r="E21" s="260">
        <v>1617749.87</v>
      </c>
      <c r="F21" s="260">
        <v>1617749.87</v>
      </c>
      <c r="G21" s="260">
        <f t="shared" si="1"/>
        <v>9031597.4499999993</v>
      </c>
    </row>
    <row r="22" spans="1:7" x14ac:dyDescent="0.2">
      <c r="A22" s="301" t="s">
        <v>124</v>
      </c>
      <c r="B22" s="258">
        <f>SUM(B23:B31)</f>
        <v>143107409.88999999</v>
      </c>
      <c r="C22" s="258">
        <f>SUM(C23:C31)</f>
        <v>78409464.37000002</v>
      </c>
      <c r="D22" s="258">
        <f t="shared" si="0"/>
        <v>221516874.25999999</v>
      </c>
      <c r="E22" s="258">
        <f>SUM(E23:E31)</f>
        <v>49165488.920000002</v>
      </c>
      <c r="F22" s="258">
        <f>SUM(F23:F31)</f>
        <v>49164160.140000008</v>
      </c>
      <c r="G22" s="258">
        <f t="shared" si="1"/>
        <v>172351385.33999997</v>
      </c>
    </row>
    <row r="23" spans="1:7" x14ac:dyDescent="0.2">
      <c r="A23" s="302" t="s">
        <v>448</v>
      </c>
      <c r="B23" s="260">
        <v>27597784.440000001</v>
      </c>
      <c r="C23" s="260">
        <v>4828212</v>
      </c>
      <c r="D23" s="260">
        <f t="shared" si="0"/>
        <v>32425996.440000001</v>
      </c>
      <c r="E23" s="260">
        <v>11437115.74</v>
      </c>
      <c r="F23" s="260">
        <v>11437115.74</v>
      </c>
      <c r="G23" s="260">
        <f t="shared" si="1"/>
        <v>20988880.700000003</v>
      </c>
    </row>
    <row r="24" spans="1:7" x14ac:dyDescent="0.2">
      <c r="A24" s="302" t="s">
        <v>449</v>
      </c>
      <c r="B24" s="260">
        <v>10705000</v>
      </c>
      <c r="C24" s="260">
        <v>4528137.7300000004</v>
      </c>
      <c r="D24" s="260">
        <f t="shared" si="0"/>
        <v>15233137.73</v>
      </c>
      <c r="E24" s="260">
        <v>2200408.06</v>
      </c>
      <c r="F24" s="260">
        <v>2200408.06</v>
      </c>
      <c r="G24" s="260">
        <f t="shared" si="1"/>
        <v>13032729.67</v>
      </c>
    </row>
    <row r="25" spans="1:7" x14ac:dyDescent="0.2">
      <c r="A25" s="302" t="s">
        <v>450</v>
      </c>
      <c r="B25" s="260">
        <v>16910000</v>
      </c>
      <c r="C25" s="260">
        <v>42894692.75</v>
      </c>
      <c r="D25" s="260">
        <f t="shared" si="0"/>
        <v>59804692.75</v>
      </c>
      <c r="E25" s="260">
        <v>19051601.879999999</v>
      </c>
      <c r="F25" s="260">
        <v>19050273.100000001</v>
      </c>
      <c r="G25" s="260">
        <f t="shared" si="1"/>
        <v>40753090.870000005</v>
      </c>
    </row>
    <row r="26" spans="1:7" x14ac:dyDescent="0.2">
      <c r="A26" s="302" t="s">
        <v>451</v>
      </c>
      <c r="B26" s="260">
        <v>8000000</v>
      </c>
      <c r="C26" s="260">
        <v>16781981.82</v>
      </c>
      <c r="D26" s="260">
        <f t="shared" si="0"/>
        <v>24781981.82</v>
      </c>
      <c r="E26" s="260">
        <v>929174.79</v>
      </c>
      <c r="F26" s="260">
        <v>929174.79</v>
      </c>
      <c r="G26" s="260">
        <f t="shared" si="1"/>
        <v>23852807.030000001</v>
      </c>
    </row>
    <row r="27" spans="1:7" x14ac:dyDescent="0.2">
      <c r="A27" s="302" t="s">
        <v>452</v>
      </c>
      <c r="B27" s="260">
        <v>18210500</v>
      </c>
      <c r="C27" s="260">
        <v>6421902.04</v>
      </c>
      <c r="D27" s="260">
        <f t="shared" si="0"/>
        <v>24632402.039999999</v>
      </c>
      <c r="E27" s="260">
        <v>4717623.92</v>
      </c>
      <c r="F27" s="260">
        <v>4717623.92</v>
      </c>
      <c r="G27" s="260">
        <f t="shared" si="1"/>
        <v>19914778.119999997</v>
      </c>
    </row>
    <row r="28" spans="1:7" x14ac:dyDescent="0.2">
      <c r="A28" s="302" t="s">
        <v>453</v>
      </c>
      <c r="B28" s="260">
        <v>8071500</v>
      </c>
      <c r="C28" s="260">
        <v>967233.03</v>
      </c>
      <c r="D28" s="260">
        <f t="shared" si="0"/>
        <v>9038733.0299999993</v>
      </c>
      <c r="E28" s="260">
        <v>327454.21000000002</v>
      </c>
      <c r="F28" s="260">
        <v>327454.21000000002</v>
      </c>
      <c r="G28" s="260">
        <f t="shared" si="1"/>
        <v>8711278.8199999984</v>
      </c>
    </row>
    <row r="29" spans="1:7" x14ac:dyDescent="0.2">
      <c r="A29" s="302" t="s">
        <v>454</v>
      </c>
      <c r="B29" s="260">
        <v>590000</v>
      </c>
      <c r="C29" s="260">
        <v>30000</v>
      </c>
      <c r="D29" s="260">
        <f t="shared" si="0"/>
        <v>620000</v>
      </c>
      <c r="E29" s="260">
        <v>86513.5</v>
      </c>
      <c r="F29" s="260">
        <v>86513.5</v>
      </c>
      <c r="G29" s="260">
        <f t="shared" si="1"/>
        <v>533486.5</v>
      </c>
    </row>
    <row r="30" spans="1:7" x14ac:dyDescent="0.2">
      <c r="A30" s="302" t="s">
        <v>455</v>
      </c>
      <c r="B30" s="260">
        <v>33370000</v>
      </c>
      <c r="C30" s="260">
        <v>1950000</v>
      </c>
      <c r="D30" s="260">
        <f t="shared" si="0"/>
        <v>35320000</v>
      </c>
      <c r="E30" s="260">
        <v>8153298.9500000002</v>
      </c>
      <c r="F30" s="260">
        <v>8153298.9500000002</v>
      </c>
      <c r="G30" s="260">
        <f t="shared" si="1"/>
        <v>27166701.050000001</v>
      </c>
    </row>
    <row r="31" spans="1:7" x14ac:dyDescent="0.2">
      <c r="A31" s="302" t="s">
        <v>456</v>
      </c>
      <c r="B31" s="260">
        <v>19652625.449999999</v>
      </c>
      <c r="C31" s="260">
        <v>7305</v>
      </c>
      <c r="D31" s="260">
        <f t="shared" si="0"/>
        <v>19659930.449999999</v>
      </c>
      <c r="E31" s="260">
        <v>2262297.87</v>
      </c>
      <c r="F31" s="260">
        <v>2262297.87</v>
      </c>
      <c r="G31" s="260">
        <f t="shared" si="1"/>
        <v>17397632.579999998</v>
      </c>
    </row>
    <row r="32" spans="1:7" x14ac:dyDescent="0.2">
      <c r="A32" s="301" t="s">
        <v>125</v>
      </c>
      <c r="B32" s="258">
        <f>SUM(B33:B41)</f>
        <v>155053852.25999999</v>
      </c>
      <c r="C32" s="258">
        <f>SUM(C33:C41)</f>
        <v>7508150.3099999996</v>
      </c>
      <c r="D32" s="258">
        <f t="shared" si="0"/>
        <v>162562002.56999999</v>
      </c>
      <c r="E32" s="258">
        <f>SUM(E33:E41)</f>
        <v>29907468.280000001</v>
      </c>
      <c r="F32" s="258">
        <f>SUM(F33:F41)</f>
        <v>29421573.609999999</v>
      </c>
      <c r="G32" s="258">
        <f t="shared" si="1"/>
        <v>132654534.28999999</v>
      </c>
    </row>
    <row r="33" spans="1:7" x14ac:dyDescent="0.2">
      <c r="A33" s="302" t="s">
        <v>126</v>
      </c>
      <c r="B33" s="260">
        <v>0</v>
      </c>
      <c r="C33" s="260">
        <v>0</v>
      </c>
      <c r="D33" s="260">
        <f t="shared" si="0"/>
        <v>0</v>
      </c>
      <c r="E33" s="260">
        <v>0</v>
      </c>
      <c r="F33" s="260">
        <v>0</v>
      </c>
      <c r="G33" s="260">
        <f t="shared" si="1"/>
        <v>0</v>
      </c>
    </row>
    <row r="34" spans="1:7" x14ac:dyDescent="0.2">
      <c r="A34" s="302" t="s">
        <v>127</v>
      </c>
      <c r="B34" s="260">
        <v>97262465.290000007</v>
      </c>
      <c r="C34" s="260">
        <v>7259459.3099999996</v>
      </c>
      <c r="D34" s="260">
        <f t="shared" si="0"/>
        <v>104521924.60000001</v>
      </c>
      <c r="E34" s="260">
        <v>24791593.120000001</v>
      </c>
      <c r="F34" s="260">
        <v>24791593.120000001</v>
      </c>
      <c r="G34" s="260">
        <f t="shared" si="1"/>
        <v>79730331.480000004</v>
      </c>
    </row>
    <row r="35" spans="1:7" x14ac:dyDescent="0.2">
      <c r="A35" s="302" t="s">
        <v>128</v>
      </c>
      <c r="B35" s="260">
        <v>22300000</v>
      </c>
      <c r="C35" s="260">
        <v>-1600000</v>
      </c>
      <c r="D35" s="260">
        <f t="shared" si="0"/>
        <v>20700000</v>
      </c>
      <c r="E35" s="260">
        <v>1538880</v>
      </c>
      <c r="F35" s="260">
        <v>1538880</v>
      </c>
      <c r="G35" s="260">
        <f t="shared" si="1"/>
        <v>19161120</v>
      </c>
    </row>
    <row r="36" spans="1:7" x14ac:dyDescent="0.2">
      <c r="A36" s="302" t="s">
        <v>129</v>
      </c>
      <c r="B36" s="260">
        <v>35491386.969999999</v>
      </c>
      <c r="C36" s="260">
        <v>1848691</v>
      </c>
      <c r="D36" s="260">
        <f t="shared" si="0"/>
        <v>37340077.969999999</v>
      </c>
      <c r="E36" s="260">
        <v>3576995.16</v>
      </c>
      <c r="F36" s="260">
        <v>3091100.49</v>
      </c>
      <c r="G36" s="260">
        <f t="shared" si="1"/>
        <v>33763082.810000002</v>
      </c>
    </row>
    <row r="37" spans="1:7" x14ac:dyDescent="0.2">
      <c r="A37" s="302" t="s">
        <v>130</v>
      </c>
      <c r="B37" s="260">
        <v>0</v>
      </c>
      <c r="C37" s="260">
        <v>0</v>
      </c>
      <c r="D37" s="260">
        <f t="shared" si="0"/>
        <v>0</v>
      </c>
      <c r="E37" s="260">
        <v>0</v>
      </c>
      <c r="F37" s="260">
        <v>0</v>
      </c>
      <c r="G37" s="260">
        <f t="shared" si="1"/>
        <v>0</v>
      </c>
    </row>
    <row r="38" spans="1:7" x14ac:dyDescent="0.2">
      <c r="A38" s="302" t="s">
        <v>457</v>
      </c>
      <c r="B38" s="260">
        <v>0</v>
      </c>
      <c r="C38" s="260">
        <v>0</v>
      </c>
      <c r="D38" s="260">
        <f t="shared" si="0"/>
        <v>0</v>
      </c>
      <c r="E38" s="260">
        <v>0</v>
      </c>
      <c r="F38" s="260">
        <v>0</v>
      </c>
      <c r="G38" s="260">
        <f t="shared" si="1"/>
        <v>0</v>
      </c>
    </row>
    <row r="39" spans="1:7" x14ac:dyDescent="0.2">
      <c r="A39" s="302" t="s">
        <v>132</v>
      </c>
      <c r="B39" s="260">
        <v>0</v>
      </c>
      <c r="C39" s="260">
        <v>0</v>
      </c>
      <c r="D39" s="260">
        <f t="shared" si="0"/>
        <v>0</v>
      </c>
      <c r="E39" s="260">
        <v>0</v>
      </c>
      <c r="F39" s="260">
        <v>0</v>
      </c>
      <c r="G39" s="260">
        <f t="shared" si="1"/>
        <v>0</v>
      </c>
    </row>
    <row r="40" spans="1:7" x14ac:dyDescent="0.2">
      <c r="A40" s="302" t="s">
        <v>133</v>
      </c>
      <c r="B40" s="260">
        <v>0</v>
      </c>
      <c r="C40" s="260">
        <v>0</v>
      </c>
      <c r="D40" s="260">
        <f t="shared" si="0"/>
        <v>0</v>
      </c>
      <c r="E40" s="260">
        <v>0</v>
      </c>
      <c r="F40" s="260">
        <v>0</v>
      </c>
      <c r="G40" s="260">
        <f t="shared" si="1"/>
        <v>0</v>
      </c>
    </row>
    <row r="41" spans="1:7" x14ac:dyDescent="0.2">
      <c r="A41" s="302" t="s">
        <v>134</v>
      </c>
      <c r="B41" s="260">
        <v>0</v>
      </c>
      <c r="C41" s="260">
        <v>0</v>
      </c>
      <c r="D41" s="260">
        <f t="shared" si="0"/>
        <v>0</v>
      </c>
      <c r="E41" s="260">
        <v>0</v>
      </c>
      <c r="F41" s="260">
        <v>0</v>
      </c>
      <c r="G41" s="260">
        <f t="shared" si="1"/>
        <v>0</v>
      </c>
    </row>
    <row r="42" spans="1:7" x14ac:dyDescent="0.2">
      <c r="A42" s="301" t="s">
        <v>458</v>
      </c>
      <c r="B42" s="258">
        <f>SUM(B43:B51)</f>
        <v>8008800</v>
      </c>
      <c r="C42" s="258">
        <f>SUM(C43:C51)</f>
        <v>51093591.869999997</v>
      </c>
      <c r="D42" s="258">
        <f t="shared" si="0"/>
        <v>59102391.869999997</v>
      </c>
      <c r="E42" s="258">
        <f>SUM(E43:E51)</f>
        <v>28804498.239999998</v>
      </c>
      <c r="F42" s="258">
        <f>SUM(F43:F51)</f>
        <v>28804498.239999998</v>
      </c>
      <c r="G42" s="258">
        <f t="shared" si="1"/>
        <v>30297893.629999999</v>
      </c>
    </row>
    <row r="43" spans="1:7" x14ac:dyDescent="0.2">
      <c r="A43" s="303" t="s">
        <v>459</v>
      </c>
      <c r="B43" s="260">
        <v>2500000</v>
      </c>
      <c r="C43" s="260">
        <v>0</v>
      </c>
      <c r="D43" s="260">
        <f t="shared" si="0"/>
        <v>2500000</v>
      </c>
      <c r="E43" s="260">
        <v>0</v>
      </c>
      <c r="F43" s="260">
        <v>0</v>
      </c>
      <c r="G43" s="260">
        <f t="shared" si="1"/>
        <v>2500000</v>
      </c>
    </row>
    <row r="44" spans="1:7" x14ac:dyDescent="0.2">
      <c r="A44" s="302" t="s">
        <v>460</v>
      </c>
      <c r="B44" s="260">
        <v>0</v>
      </c>
      <c r="C44" s="260">
        <v>4350</v>
      </c>
      <c r="D44" s="260">
        <f t="shared" si="0"/>
        <v>4350</v>
      </c>
      <c r="E44" s="260">
        <v>4350</v>
      </c>
      <c r="F44" s="260">
        <v>4350</v>
      </c>
      <c r="G44" s="260">
        <f t="shared" si="1"/>
        <v>0</v>
      </c>
    </row>
    <row r="45" spans="1:7" x14ac:dyDescent="0.2">
      <c r="A45" s="302" t="s">
        <v>461</v>
      </c>
      <c r="B45" s="260">
        <v>0</v>
      </c>
      <c r="C45" s="260">
        <v>0</v>
      </c>
      <c r="D45" s="260">
        <f t="shared" si="0"/>
        <v>0</v>
      </c>
      <c r="E45" s="260">
        <v>0</v>
      </c>
      <c r="F45" s="260">
        <v>0</v>
      </c>
      <c r="G45" s="260">
        <f t="shared" si="1"/>
        <v>0</v>
      </c>
    </row>
    <row r="46" spans="1:7" x14ac:dyDescent="0.2">
      <c r="A46" s="302" t="s">
        <v>462</v>
      </c>
      <c r="B46" s="260">
        <v>0</v>
      </c>
      <c r="C46" s="260">
        <v>23288827.809999999</v>
      </c>
      <c r="D46" s="260">
        <f t="shared" si="0"/>
        <v>23288827.809999999</v>
      </c>
      <c r="E46" s="260">
        <v>14499990.619999999</v>
      </c>
      <c r="F46" s="260">
        <v>14499990.619999999</v>
      </c>
      <c r="G46" s="260">
        <f t="shared" si="1"/>
        <v>8788837.1899999995</v>
      </c>
    </row>
    <row r="47" spans="1:7" x14ac:dyDescent="0.2">
      <c r="A47" s="302" t="s">
        <v>463</v>
      </c>
      <c r="B47" s="260">
        <v>0</v>
      </c>
      <c r="C47" s="260">
        <v>0</v>
      </c>
      <c r="D47" s="260">
        <f t="shared" si="0"/>
        <v>0</v>
      </c>
      <c r="E47" s="260">
        <v>0</v>
      </c>
      <c r="F47" s="260">
        <v>0</v>
      </c>
      <c r="G47" s="260">
        <f t="shared" si="1"/>
        <v>0</v>
      </c>
    </row>
    <row r="48" spans="1:7" x14ac:dyDescent="0.2">
      <c r="A48" s="302" t="s">
        <v>464</v>
      </c>
      <c r="B48" s="260">
        <v>1000000</v>
      </c>
      <c r="C48" s="260">
        <v>15223700.699999999</v>
      </c>
      <c r="D48" s="260">
        <f t="shared" si="0"/>
        <v>16223700.699999999</v>
      </c>
      <c r="E48" s="260">
        <v>11723449.26</v>
      </c>
      <c r="F48" s="260">
        <v>11723449.26</v>
      </c>
      <c r="G48" s="260">
        <f t="shared" si="1"/>
        <v>4500251.4399999995</v>
      </c>
    </row>
    <row r="49" spans="1:7" x14ac:dyDescent="0.2">
      <c r="A49" s="302" t="s">
        <v>465</v>
      </c>
      <c r="B49" s="260">
        <v>0</v>
      </c>
      <c r="C49" s="260">
        <v>0</v>
      </c>
      <c r="D49" s="260">
        <f t="shared" si="0"/>
        <v>0</v>
      </c>
      <c r="E49" s="260">
        <v>0</v>
      </c>
      <c r="F49" s="260">
        <v>0</v>
      </c>
      <c r="G49" s="260">
        <f t="shared" si="1"/>
        <v>0</v>
      </c>
    </row>
    <row r="50" spans="1:7" x14ac:dyDescent="0.2">
      <c r="A50" s="302" t="s">
        <v>466</v>
      </c>
      <c r="B50" s="260">
        <v>0</v>
      </c>
      <c r="C50" s="260">
        <v>10000000</v>
      </c>
      <c r="D50" s="260">
        <f t="shared" si="0"/>
        <v>10000000</v>
      </c>
      <c r="E50" s="260">
        <v>0</v>
      </c>
      <c r="F50" s="260">
        <v>0</v>
      </c>
      <c r="G50" s="260">
        <f t="shared" si="1"/>
        <v>10000000</v>
      </c>
    </row>
    <row r="51" spans="1:7" x14ac:dyDescent="0.2">
      <c r="A51" s="302" t="s">
        <v>185</v>
      </c>
      <c r="B51" s="260">
        <v>4508800</v>
      </c>
      <c r="C51" s="260">
        <v>2576713.36</v>
      </c>
      <c r="D51" s="260">
        <f t="shared" si="0"/>
        <v>7085513.3599999994</v>
      </c>
      <c r="E51" s="260">
        <v>2576708.36</v>
      </c>
      <c r="F51" s="260">
        <v>2576708.36</v>
      </c>
      <c r="G51" s="260">
        <f t="shared" si="1"/>
        <v>4508805</v>
      </c>
    </row>
    <row r="52" spans="1:7" x14ac:dyDescent="0.2">
      <c r="A52" s="301" t="s">
        <v>150</v>
      </c>
      <c r="B52" s="258">
        <f>SUM(B53:B55)</f>
        <v>178638565</v>
      </c>
      <c r="C52" s="258">
        <f>SUM(C53:C55)</f>
        <v>125557851.75</v>
      </c>
      <c r="D52" s="258">
        <f t="shared" si="0"/>
        <v>304196416.75</v>
      </c>
      <c r="E52" s="258">
        <f>SUM(E53:E55)</f>
        <v>93937469.719999999</v>
      </c>
      <c r="F52" s="258">
        <f>SUM(F53:F55)</f>
        <v>93884604.289999992</v>
      </c>
      <c r="G52" s="258">
        <f t="shared" si="1"/>
        <v>210258947.03</v>
      </c>
    </row>
    <row r="53" spans="1:7" x14ac:dyDescent="0.2">
      <c r="A53" s="302" t="s">
        <v>467</v>
      </c>
      <c r="B53" s="260">
        <v>178638565</v>
      </c>
      <c r="C53" s="260">
        <v>74637777.150000006</v>
      </c>
      <c r="D53" s="260">
        <f t="shared" si="0"/>
        <v>253276342.15000001</v>
      </c>
      <c r="E53" s="260">
        <v>62166991.969999999</v>
      </c>
      <c r="F53" s="260">
        <v>62095687.82</v>
      </c>
      <c r="G53" s="260">
        <f t="shared" si="1"/>
        <v>191109350.18000001</v>
      </c>
    </row>
    <row r="54" spans="1:7" x14ac:dyDescent="0.2">
      <c r="A54" s="302" t="s">
        <v>468</v>
      </c>
      <c r="B54" s="260">
        <v>0</v>
      </c>
      <c r="C54" s="260">
        <v>50920074.600000001</v>
      </c>
      <c r="D54" s="260">
        <f t="shared" si="0"/>
        <v>50920074.600000001</v>
      </c>
      <c r="E54" s="260">
        <v>31770477.75</v>
      </c>
      <c r="F54" s="260">
        <v>31788916.469999999</v>
      </c>
      <c r="G54" s="260">
        <f t="shared" si="1"/>
        <v>19149596.850000001</v>
      </c>
    </row>
    <row r="55" spans="1:7" x14ac:dyDescent="0.2">
      <c r="A55" s="302" t="s">
        <v>469</v>
      </c>
      <c r="B55" s="260">
        <v>0</v>
      </c>
      <c r="C55" s="260">
        <v>0</v>
      </c>
      <c r="D55" s="260">
        <f t="shared" si="0"/>
        <v>0</v>
      </c>
      <c r="E55" s="260">
        <v>0</v>
      </c>
      <c r="F55" s="260">
        <v>0</v>
      </c>
      <c r="G55" s="260">
        <f t="shared" si="1"/>
        <v>0</v>
      </c>
    </row>
    <row r="56" spans="1:7" x14ac:dyDescent="0.2">
      <c r="A56" s="301" t="s">
        <v>470</v>
      </c>
      <c r="B56" s="258">
        <f>SUM(B57:B63)</f>
        <v>0</v>
      </c>
      <c r="C56" s="258">
        <f>SUM(C57:C63)</f>
        <v>1448238.35</v>
      </c>
      <c r="D56" s="258">
        <f t="shared" si="0"/>
        <v>1448238.35</v>
      </c>
      <c r="E56" s="258">
        <f>SUM(E57:E63)</f>
        <v>0</v>
      </c>
      <c r="F56" s="258">
        <f>SUM(F57:F63)</f>
        <v>0</v>
      </c>
      <c r="G56" s="258">
        <f t="shared" si="1"/>
        <v>1448238.35</v>
      </c>
    </row>
    <row r="57" spans="1:7" x14ac:dyDescent="0.2">
      <c r="A57" s="302" t="s">
        <v>471</v>
      </c>
      <c r="B57" s="260">
        <v>0</v>
      </c>
      <c r="C57" s="260">
        <v>0</v>
      </c>
      <c r="D57" s="260">
        <f t="shared" si="0"/>
        <v>0</v>
      </c>
      <c r="E57" s="260">
        <v>0</v>
      </c>
      <c r="F57" s="260">
        <v>0</v>
      </c>
      <c r="G57" s="260">
        <f t="shared" si="1"/>
        <v>0</v>
      </c>
    </row>
    <row r="58" spans="1:7" x14ac:dyDescent="0.2">
      <c r="A58" s="302" t="s">
        <v>472</v>
      </c>
      <c r="B58" s="260">
        <v>0</v>
      </c>
      <c r="C58" s="260">
        <v>0</v>
      </c>
      <c r="D58" s="260">
        <f t="shared" si="0"/>
        <v>0</v>
      </c>
      <c r="E58" s="260">
        <v>0</v>
      </c>
      <c r="F58" s="260">
        <v>0</v>
      </c>
      <c r="G58" s="260">
        <f t="shared" si="1"/>
        <v>0</v>
      </c>
    </row>
    <row r="59" spans="1:7" x14ac:dyDescent="0.2">
      <c r="A59" s="302" t="s">
        <v>473</v>
      </c>
      <c r="B59" s="260">
        <v>0</v>
      </c>
      <c r="C59" s="260">
        <v>0</v>
      </c>
      <c r="D59" s="260">
        <f t="shared" si="0"/>
        <v>0</v>
      </c>
      <c r="E59" s="260">
        <v>0</v>
      </c>
      <c r="F59" s="260">
        <v>0</v>
      </c>
      <c r="G59" s="260">
        <f t="shared" si="1"/>
        <v>0</v>
      </c>
    </row>
    <row r="60" spans="1:7" x14ac:dyDescent="0.2">
      <c r="A60" s="302" t="s">
        <v>474</v>
      </c>
      <c r="B60" s="260">
        <v>0</v>
      </c>
      <c r="C60" s="260">
        <v>0</v>
      </c>
      <c r="D60" s="260">
        <f t="shared" si="0"/>
        <v>0</v>
      </c>
      <c r="E60" s="260">
        <v>0</v>
      </c>
      <c r="F60" s="260">
        <v>0</v>
      </c>
      <c r="G60" s="260">
        <f t="shared" si="1"/>
        <v>0</v>
      </c>
    </row>
    <row r="61" spans="1:7" x14ac:dyDescent="0.2">
      <c r="A61" s="302" t="s">
        <v>475</v>
      </c>
      <c r="B61" s="260">
        <v>0</v>
      </c>
      <c r="C61" s="260">
        <v>0</v>
      </c>
      <c r="D61" s="260">
        <f t="shared" si="0"/>
        <v>0</v>
      </c>
      <c r="E61" s="260">
        <v>0</v>
      </c>
      <c r="F61" s="260">
        <v>0</v>
      </c>
      <c r="G61" s="260">
        <f t="shared" si="1"/>
        <v>0</v>
      </c>
    </row>
    <row r="62" spans="1:7" x14ac:dyDescent="0.2">
      <c r="A62" s="302" t="s">
        <v>476</v>
      </c>
      <c r="B62" s="260">
        <v>0</v>
      </c>
      <c r="C62" s="260">
        <v>0</v>
      </c>
      <c r="D62" s="260">
        <f t="shared" si="0"/>
        <v>0</v>
      </c>
      <c r="E62" s="260">
        <v>0</v>
      </c>
      <c r="F62" s="260">
        <v>0</v>
      </c>
      <c r="G62" s="260">
        <f t="shared" si="1"/>
        <v>0</v>
      </c>
    </row>
    <row r="63" spans="1:7" x14ac:dyDescent="0.2">
      <c r="A63" s="302" t="s">
        <v>477</v>
      </c>
      <c r="B63" s="260">
        <v>0</v>
      </c>
      <c r="C63" s="260">
        <v>1448238.35</v>
      </c>
      <c r="D63" s="260">
        <f t="shared" si="0"/>
        <v>1448238.35</v>
      </c>
      <c r="E63" s="260">
        <v>0</v>
      </c>
      <c r="F63" s="260">
        <v>0</v>
      </c>
      <c r="G63" s="260">
        <f t="shared" si="1"/>
        <v>1448238.35</v>
      </c>
    </row>
    <row r="64" spans="1:7" x14ac:dyDescent="0.2">
      <c r="A64" s="301" t="s">
        <v>135</v>
      </c>
      <c r="B64" s="258">
        <f>SUM(B65:B67)</f>
        <v>0</v>
      </c>
      <c r="C64" s="258">
        <f>SUM(C65:C67)</f>
        <v>0</v>
      </c>
      <c r="D64" s="258">
        <f t="shared" si="0"/>
        <v>0</v>
      </c>
      <c r="E64" s="258">
        <f>SUM(E65:E67)</f>
        <v>0</v>
      </c>
      <c r="F64" s="258">
        <f>SUM(F65:F67)</f>
        <v>0</v>
      </c>
      <c r="G64" s="258">
        <f t="shared" si="1"/>
        <v>0</v>
      </c>
    </row>
    <row r="65" spans="1:7" x14ac:dyDescent="0.2">
      <c r="A65" s="302" t="s">
        <v>136</v>
      </c>
      <c r="B65" s="260">
        <v>0</v>
      </c>
      <c r="C65" s="260">
        <v>0</v>
      </c>
      <c r="D65" s="260">
        <f t="shared" si="0"/>
        <v>0</v>
      </c>
      <c r="E65" s="260">
        <v>0</v>
      </c>
      <c r="F65" s="260">
        <v>0</v>
      </c>
      <c r="G65" s="260">
        <f t="shared" si="1"/>
        <v>0</v>
      </c>
    </row>
    <row r="66" spans="1:7" x14ac:dyDescent="0.2">
      <c r="A66" s="302" t="s">
        <v>137</v>
      </c>
      <c r="B66" s="260">
        <v>0</v>
      </c>
      <c r="C66" s="260">
        <v>0</v>
      </c>
      <c r="D66" s="260">
        <f t="shared" si="0"/>
        <v>0</v>
      </c>
      <c r="E66" s="260">
        <v>0</v>
      </c>
      <c r="F66" s="260">
        <v>0</v>
      </c>
      <c r="G66" s="260">
        <f t="shared" si="1"/>
        <v>0</v>
      </c>
    </row>
    <row r="67" spans="1:7" x14ac:dyDescent="0.2">
      <c r="A67" s="302" t="s">
        <v>138</v>
      </c>
      <c r="B67" s="260">
        <v>0</v>
      </c>
      <c r="C67" s="260">
        <v>0</v>
      </c>
      <c r="D67" s="260">
        <f t="shared" si="0"/>
        <v>0</v>
      </c>
      <c r="E67" s="260">
        <v>0</v>
      </c>
      <c r="F67" s="260">
        <v>0</v>
      </c>
      <c r="G67" s="260">
        <f t="shared" si="1"/>
        <v>0</v>
      </c>
    </row>
    <row r="68" spans="1:7" x14ac:dyDescent="0.2">
      <c r="A68" s="301" t="s">
        <v>478</v>
      </c>
      <c r="B68" s="258">
        <f>SUM(B69:B75)</f>
        <v>13510000</v>
      </c>
      <c r="C68" s="258">
        <f>SUM(C69:C75)</f>
        <v>0</v>
      </c>
      <c r="D68" s="258">
        <f t="shared" si="0"/>
        <v>13510000</v>
      </c>
      <c r="E68" s="258">
        <f>SUM(E69:E75)</f>
        <v>2972170.88</v>
      </c>
      <c r="F68" s="258">
        <f>SUM(F69:F75)</f>
        <v>2972170.88</v>
      </c>
      <c r="G68" s="258">
        <f t="shared" si="1"/>
        <v>10537829.120000001</v>
      </c>
    </row>
    <row r="69" spans="1:7" x14ac:dyDescent="0.2">
      <c r="A69" s="302" t="s">
        <v>479</v>
      </c>
      <c r="B69" s="260">
        <v>8410000</v>
      </c>
      <c r="C69" s="260">
        <v>0</v>
      </c>
      <c r="D69" s="260">
        <f t="shared" ref="D69:D75" si="2">B69+C69</f>
        <v>8410000</v>
      </c>
      <c r="E69" s="260">
        <v>2101736.64</v>
      </c>
      <c r="F69" s="260">
        <v>2101736.64</v>
      </c>
      <c r="G69" s="260">
        <f t="shared" ref="G69:G75" si="3">D69-E69</f>
        <v>6308263.3599999994</v>
      </c>
    </row>
    <row r="70" spans="1:7" x14ac:dyDescent="0.2">
      <c r="A70" s="302" t="s">
        <v>140</v>
      </c>
      <c r="B70" s="260">
        <v>5100000</v>
      </c>
      <c r="C70" s="260">
        <v>0</v>
      </c>
      <c r="D70" s="260">
        <f t="shared" si="2"/>
        <v>5100000</v>
      </c>
      <c r="E70" s="260">
        <v>870434.24</v>
      </c>
      <c r="F70" s="260">
        <v>870434.24</v>
      </c>
      <c r="G70" s="260">
        <f t="shared" si="3"/>
        <v>4229565.76</v>
      </c>
    </row>
    <row r="71" spans="1:7" x14ac:dyDescent="0.2">
      <c r="A71" s="302" t="s">
        <v>141</v>
      </c>
      <c r="B71" s="260">
        <v>0</v>
      </c>
      <c r="C71" s="260">
        <v>0</v>
      </c>
      <c r="D71" s="260">
        <f t="shared" si="2"/>
        <v>0</v>
      </c>
      <c r="E71" s="260">
        <v>0</v>
      </c>
      <c r="F71" s="260">
        <v>0</v>
      </c>
      <c r="G71" s="260">
        <f t="shared" si="3"/>
        <v>0</v>
      </c>
    </row>
    <row r="72" spans="1:7" x14ac:dyDescent="0.2">
      <c r="A72" s="302" t="s">
        <v>142</v>
      </c>
      <c r="B72" s="260">
        <v>0</v>
      </c>
      <c r="C72" s="260">
        <v>0</v>
      </c>
      <c r="D72" s="260">
        <f t="shared" si="2"/>
        <v>0</v>
      </c>
      <c r="E72" s="260">
        <v>0</v>
      </c>
      <c r="F72" s="260">
        <v>0</v>
      </c>
      <c r="G72" s="260">
        <f t="shared" si="3"/>
        <v>0</v>
      </c>
    </row>
    <row r="73" spans="1:7" x14ac:dyDescent="0.2">
      <c r="A73" s="302" t="s">
        <v>143</v>
      </c>
      <c r="B73" s="260">
        <v>0</v>
      </c>
      <c r="C73" s="260">
        <v>0</v>
      </c>
      <c r="D73" s="260">
        <f t="shared" si="2"/>
        <v>0</v>
      </c>
      <c r="E73" s="260">
        <v>0</v>
      </c>
      <c r="F73" s="260">
        <v>0</v>
      </c>
      <c r="G73" s="260">
        <f t="shared" si="3"/>
        <v>0</v>
      </c>
    </row>
    <row r="74" spans="1:7" x14ac:dyDescent="0.2">
      <c r="A74" s="302" t="s">
        <v>144</v>
      </c>
      <c r="B74" s="260">
        <v>0</v>
      </c>
      <c r="C74" s="260">
        <v>0</v>
      </c>
      <c r="D74" s="260">
        <f t="shared" si="2"/>
        <v>0</v>
      </c>
      <c r="E74" s="260">
        <v>0</v>
      </c>
      <c r="F74" s="260">
        <v>0</v>
      </c>
      <c r="G74" s="260">
        <f t="shared" si="3"/>
        <v>0</v>
      </c>
    </row>
    <row r="75" spans="1:7" x14ac:dyDescent="0.2">
      <c r="A75" s="304" t="s">
        <v>480</v>
      </c>
      <c r="B75" s="307">
        <v>0</v>
      </c>
      <c r="C75" s="307">
        <v>0</v>
      </c>
      <c r="D75" s="307">
        <f t="shared" si="2"/>
        <v>0</v>
      </c>
      <c r="E75" s="307">
        <v>0</v>
      </c>
      <c r="F75" s="307">
        <v>0</v>
      </c>
      <c r="G75" s="307">
        <f t="shared" si="3"/>
        <v>0</v>
      </c>
    </row>
    <row r="76" spans="1:7" x14ac:dyDescent="0.2">
      <c r="A76" s="305" t="s">
        <v>415</v>
      </c>
      <c r="B76" s="308">
        <f t="shared" ref="B76:G76" si="4">SUM(B4+B12+B22+B32+B42+B52+B56+B64+B68)</f>
        <v>1137907129.6599998</v>
      </c>
      <c r="C76" s="308">
        <f t="shared" si="4"/>
        <v>272208639.53000003</v>
      </c>
      <c r="D76" s="308">
        <f t="shared" si="4"/>
        <v>1410115769.1899998</v>
      </c>
      <c r="E76" s="308">
        <f t="shared" si="4"/>
        <v>323934557.15000004</v>
      </c>
      <c r="F76" s="308">
        <f t="shared" si="4"/>
        <v>323394468.26999998</v>
      </c>
      <c r="G76" s="308">
        <f t="shared" si="4"/>
        <v>1086181212.0399997</v>
      </c>
    </row>
    <row r="78" spans="1:7" x14ac:dyDescent="0.2">
      <c r="A78" s="277" t="s">
        <v>428</v>
      </c>
    </row>
  </sheetData>
  <sheetProtection formatCells="0" formatColumns="0" formatRows="0" autoFilter="0"/>
  <mergeCells count="2">
    <mergeCell ref="A1:G1"/>
    <mergeCell ref="G2:G3"/>
  </mergeCells>
  <printOptions horizontalCentered="1"/>
  <pageMargins left="0.11811023622047245" right="0.11811023622047245" top="0.35433070866141736" bottom="0.35433070866141736" header="0.31496062992125984" footer="0.31496062992125984"/>
  <pageSetup scale="8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topLeftCell="A10" zoomScale="82" workbookViewId="0">
      <selection activeCell="D59" sqref="D59"/>
    </sheetView>
  </sheetViews>
  <sheetFormatPr baseColWidth="10" defaultColWidth="9.28515625" defaultRowHeight="12" x14ac:dyDescent="0.2"/>
  <cols>
    <col min="1" max="1" width="61.42578125" style="277" customWidth="1"/>
    <col min="2" max="2" width="18.140625" style="277" bestFit="1" customWidth="1"/>
    <col min="3" max="3" width="17.28515625" style="277" bestFit="1" customWidth="1"/>
    <col min="4" max="4" width="17.42578125" style="277" bestFit="1" customWidth="1"/>
    <col min="5" max="5" width="16.7109375" style="277" bestFit="1" customWidth="1"/>
    <col min="6" max="6" width="18.85546875" style="277" customWidth="1"/>
    <col min="7" max="7" width="19.85546875" style="277" customWidth="1"/>
    <col min="8" max="16384" width="9.28515625" style="277"/>
  </cols>
  <sheetData>
    <row r="1" spans="1:7" ht="84" customHeight="1" x14ac:dyDescent="0.2">
      <c r="A1" s="491" t="s">
        <v>667</v>
      </c>
      <c r="B1" s="492"/>
      <c r="C1" s="492"/>
      <c r="D1" s="492"/>
      <c r="E1" s="492"/>
      <c r="F1" s="492"/>
      <c r="G1" s="493"/>
    </row>
    <row r="2" spans="1:7" ht="21" customHeight="1" x14ac:dyDescent="0.2">
      <c r="A2" s="291"/>
      <c r="B2" s="292"/>
      <c r="C2" s="293"/>
      <c r="D2" s="294" t="s">
        <v>412</v>
      </c>
      <c r="E2" s="293"/>
      <c r="F2" s="295"/>
      <c r="G2" s="486" t="s">
        <v>413</v>
      </c>
    </row>
    <row r="3" spans="1:7" ht="58.5" customHeight="1" x14ac:dyDescent="0.2">
      <c r="A3" s="296" t="s">
        <v>100</v>
      </c>
      <c r="B3" s="251" t="s">
        <v>334</v>
      </c>
      <c r="C3" s="251" t="s">
        <v>414</v>
      </c>
      <c r="D3" s="251" t="s">
        <v>395</v>
      </c>
      <c r="E3" s="251" t="s">
        <v>327</v>
      </c>
      <c r="F3" s="251" t="s">
        <v>340</v>
      </c>
      <c r="G3" s="487"/>
    </row>
    <row r="4" spans="1:7" x14ac:dyDescent="0.2">
      <c r="A4" s="297"/>
      <c r="B4" s="254"/>
      <c r="C4" s="254"/>
      <c r="D4" s="254"/>
      <c r="E4" s="254"/>
      <c r="F4" s="254"/>
      <c r="G4" s="254"/>
    </row>
    <row r="5" spans="1:7" x14ac:dyDescent="0.2">
      <c r="A5" s="298" t="s">
        <v>481</v>
      </c>
      <c r="B5" s="258">
        <f t="shared" ref="B5:G5" si="0">SUM(B6:B13)</f>
        <v>493843267.35000002</v>
      </c>
      <c r="C5" s="258">
        <f t="shared" si="0"/>
        <v>85100472.559999987</v>
      </c>
      <c r="D5" s="258">
        <f t="shared" si="0"/>
        <v>578943739.91000009</v>
      </c>
      <c r="E5" s="258">
        <f t="shared" si="0"/>
        <v>125807479.03999999</v>
      </c>
      <c r="F5" s="258">
        <f t="shared" si="0"/>
        <v>125321584.37</v>
      </c>
      <c r="G5" s="258">
        <f t="shared" si="0"/>
        <v>453136260.86999995</v>
      </c>
    </row>
    <row r="6" spans="1:7" x14ac:dyDescent="0.2">
      <c r="A6" s="299" t="s">
        <v>482</v>
      </c>
      <c r="B6" s="260">
        <v>16462300.130000001</v>
      </c>
      <c r="C6" s="260">
        <v>355305</v>
      </c>
      <c r="D6" s="260">
        <f>B6+C6</f>
        <v>16817605.130000003</v>
      </c>
      <c r="E6" s="260">
        <v>3752789.47</v>
      </c>
      <c r="F6" s="260">
        <v>3752789.47</v>
      </c>
      <c r="G6" s="260">
        <f>D6-E6</f>
        <v>13064815.660000002</v>
      </c>
    </row>
    <row r="7" spans="1:7" x14ac:dyDescent="0.2">
      <c r="A7" s="299" t="s">
        <v>483</v>
      </c>
      <c r="B7" s="260">
        <v>1544759.37</v>
      </c>
      <c r="C7" s="260">
        <v>55111.1</v>
      </c>
      <c r="D7" s="260">
        <f t="shared" ref="D7:D13" si="1">B7+C7</f>
        <v>1599870.4700000002</v>
      </c>
      <c r="E7" s="260">
        <v>275745.08</v>
      </c>
      <c r="F7" s="260">
        <v>275745.08</v>
      </c>
      <c r="G7" s="260">
        <f t="shared" ref="G7:G13" si="2">D7-E7</f>
        <v>1324125.3900000001</v>
      </c>
    </row>
    <row r="8" spans="1:7" x14ac:dyDescent="0.2">
      <c r="A8" s="299" t="s">
        <v>484</v>
      </c>
      <c r="B8" s="260">
        <v>79098627.980000004</v>
      </c>
      <c r="C8" s="260">
        <v>1940512.29</v>
      </c>
      <c r="D8" s="260">
        <f t="shared" si="1"/>
        <v>81039140.270000011</v>
      </c>
      <c r="E8" s="260">
        <v>13862838.68</v>
      </c>
      <c r="F8" s="260">
        <v>13376944.01</v>
      </c>
      <c r="G8" s="260">
        <f t="shared" si="2"/>
        <v>67176301.590000004</v>
      </c>
    </row>
    <row r="9" spans="1:7" x14ac:dyDescent="0.2">
      <c r="A9" s="299" t="s">
        <v>485</v>
      </c>
      <c r="B9" s="260">
        <v>0</v>
      </c>
      <c r="C9" s="260">
        <v>0</v>
      </c>
      <c r="D9" s="260">
        <f t="shared" si="1"/>
        <v>0</v>
      </c>
      <c r="E9" s="260">
        <v>0</v>
      </c>
      <c r="F9" s="260">
        <v>0</v>
      </c>
      <c r="G9" s="260">
        <f t="shared" si="2"/>
        <v>0</v>
      </c>
    </row>
    <row r="10" spans="1:7" x14ac:dyDescent="0.2">
      <c r="A10" s="299" t="s">
        <v>486</v>
      </c>
      <c r="B10" s="260">
        <v>83388473.629999995</v>
      </c>
      <c r="C10" s="260">
        <v>22385678.210000001</v>
      </c>
      <c r="D10" s="260">
        <f t="shared" si="1"/>
        <v>105774151.84</v>
      </c>
      <c r="E10" s="260">
        <v>15097144.26</v>
      </c>
      <c r="F10" s="260">
        <v>15097144.26</v>
      </c>
      <c r="G10" s="260">
        <f t="shared" si="2"/>
        <v>90677007.579999998</v>
      </c>
    </row>
    <row r="11" spans="1:7" x14ac:dyDescent="0.2">
      <c r="A11" s="299" t="s">
        <v>487</v>
      </c>
      <c r="B11" s="260">
        <v>0</v>
      </c>
      <c r="C11" s="260">
        <v>0</v>
      </c>
      <c r="D11" s="260">
        <f t="shared" si="1"/>
        <v>0</v>
      </c>
      <c r="E11" s="260">
        <v>0</v>
      </c>
      <c r="F11" s="260">
        <v>0</v>
      </c>
      <c r="G11" s="260">
        <f t="shared" si="2"/>
        <v>0</v>
      </c>
    </row>
    <row r="12" spans="1:7" x14ac:dyDescent="0.2">
      <c r="A12" s="299" t="s">
        <v>488</v>
      </c>
      <c r="B12" s="260">
        <v>229670894.93000001</v>
      </c>
      <c r="C12" s="260">
        <v>56449314.689999998</v>
      </c>
      <c r="D12" s="260">
        <f t="shared" si="1"/>
        <v>286120209.62</v>
      </c>
      <c r="E12" s="260">
        <v>78201768.670000002</v>
      </c>
      <c r="F12" s="260">
        <v>78201768.670000002</v>
      </c>
      <c r="G12" s="260">
        <f t="shared" si="2"/>
        <v>207918440.94999999</v>
      </c>
    </row>
    <row r="13" spans="1:7" x14ac:dyDescent="0.2">
      <c r="A13" s="299" t="s">
        <v>456</v>
      </c>
      <c r="B13" s="260">
        <v>83678211.310000002</v>
      </c>
      <c r="C13" s="260">
        <v>3914551.27</v>
      </c>
      <c r="D13" s="260">
        <f t="shared" si="1"/>
        <v>87592762.579999998</v>
      </c>
      <c r="E13" s="260">
        <v>14617192.880000001</v>
      </c>
      <c r="F13" s="260">
        <v>14617192.880000001</v>
      </c>
      <c r="G13" s="260">
        <f t="shared" si="2"/>
        <v>72975569.700000003</v>
      </c>
    </row>
    <row r="14" spans="1:7" x14ac:dyDescent="0.2">
      <c r="A14" s="299"/>
      <c r="B14" s="260"/>
      <c r="C14" s="260"/>
      <c r="D14" s="260"/>
      <c r="E14" s="260"/>
      <c r="F14" s="260"/>
      <c r="G14" s="260"/>
    </row>
    <row r="15" spans="1:7" x14ac:dyDescent="0.2">
      <c r="A15" s="298" t="s">
        <v>489</v>
      </c>
      <c r="B15" s="258">
        <f t="shared" ref="B15:G15" si="3">SUM(B16:B22)</f>
        <v>444504702.75999999</v>
      </c>
      <c r="C15" s="258">
        <f t="shared" si="3"/>
        <v>169791567.74000001</v>
      </c>
      <c r="D15" s="258">
        <f t="shared" si="3"/>
        <v>614296270.5</v>
      </c>
      <c r="E15" s="258">
        <f t="shared" si="3"/>
        <v>151544928.54999998</v>
      </c>
      <c r="F15" s="258">
        <f t="shared" si="3"/>
        <v>151490734.33999997</v>
      </c>
      <c r="G15" s="258">
        <f t="shared" si="3"/>
        <v>462751341.94999999</v>
      </c>
    </row>
    <row r="16" spans="1:7" x14ac:dyDescent="0.2">
      <c r="A16" s="299" t="s">
        <v>490</v>
      </c>
      <c r="B16" s="260">
        <v>0</v>
      </c>
      <c r="C16" s="260">
        <v>12938724.960000001</v>
      </c>
      <c r="D16" s="260">
        <f>B16+C16</f>
        <v>12938724.960000001</v>
      </c>
      <c r="E16" s="260">
        <v>12373708.76</v>
      </c>
      <c r="F16" s="260">
        <v>12396768.529999999</v>
      </c>
      <c r="G16" s="260">
        <f t="shared" ref="G16:G22" si="4">D16-E16</f>
        <v>565016.20000000112</v>
      </c>
    </row>
    <row r="17" spans="1:7" x14ac:dyDescent="0.2">
      <c r="A17" s="299" t="s">
        <v>491</v>
      </c>
      <c r="B17" s="260">
        <v>383547763.13999999</v>
      </c>
      <c r="C17" s="260">
        <v>129686606.90000001</v>
      </c>
      <c r="D17" s="260">
        <f t="shared" ref="D17:D22" si="5">B17+C17</f>
        <v>513234370.03999996</v>
      </c>
      <c r="E17" s="260">
        <v>122656706.28</v>
      </c>
      <c r="F17" s="260">
        <v>122598179.36</v>
      </c>
      <c r="G17" s="260">
        <f t="shared" si="4"/>
        <v>390577663.75999999</v>
      </c>
    </row>
    <row r="18" spans="1:7" ht="10.15" customHeight="1" x14ac:dyDescent="0.2">
      <c r="A18" s="299" t="s">
        <v>492</v>
      </c>
      <c r="B18" s="260">
        <v>0</v>
      </c>
      <c r="C18" s="260">
        <v>0</v>
      </c>
      <c r="D18" s="260">
        <f t="shared" si="5"/>
        <v>0</v>
      </c>
      <c r="E18" s="260">
        <v>0</v>
      </c>
      <c r="F18" s="260">
        <v>0</v>
      </c>
      <c r="G18" s="260">
        <f t="shared" si="4"/>
        <v>0</v>
      </c>
    </row>
    <row r="19" spans="1:7" x14ac:dyDescent="0.2">
      <c r="A19" s="299" t="s">
        <v>493</v>
      </c>
      <c r="B19" s="260">
        <v>15321778.68</v>
      </c>
      <c r="C19" s="260">
        <v>22735701.98</v>
      </c>
      <c r="D19" s="260">
        <f t="shared" si="5"/>
        <v>38057480.659999996</v>
      </c>
      <c r="E19" s="260">
        <v>14566983.73</v>
      </c>
      <c r="F19" s="260">
        <v>14548256.67</v>
      </c>
      <c r="G19" s="260">
        <f t="shared" si="4"/>
        <v>23490496.929999996</v>
      </c>
    </row>
    <row r="20" spans="1:7" x14ac:dyDescent="0.2">
      <c r="A20" s="299" t="s">
        <v>494</v>
      </c>
      <c r="B20" s="260">
        <v>0</v>
      </c>
      <c r="C20" s="260">
        <v>0</v>
      </c>
      <c r="D20" s="260">
        <f t="shared" si="5"/>
        <v>0</v>
      </c>
      <c r="E20" s="260">
        <v>0</v>
      </c>
      <c r="F20" s="260">
        <v>0</v>
      </c>
      <c r="G20" s="260">
        <f t="shared" si="4"/>
        <v>0</v>
      </c>
    </row>
    <row r="21" spans="1:7" x14ac:dyDescent="0.2">
      <c r="A21" s="299" t="s">
        <v>495</v>
      </c>
      <c r="B21" s="260">
        <v>0</v>
      </c>
      <c r="C21" s="260">
        <v>0</v>
      </c>
      <c r="D21" s="260">
        <f t="shared" si="5"/>
        <v>0</v>
      </c>
      <c r="E21" s="260">
        <v>0</v>
      </c>
      <c r="F21" s="260">
        <v>0</v>
      </c>
      <c r="G21" s="260">
        <f t="shared" si="4"/>
        <v>0</v>
      </c>
    </row>
    <row r="22" spans="1:7" x14ac:dyDescent="0.2">
      <c r="A22" s="299" t="s">
        <v>496</v>
      </c>
      <c r="B22" s="260">
        <v>45635160.939999998</v>
      </c>
      <c r="C22" s="260">
        <v>4430533.9000000004</v>
      </c>
      <c r="D22" s="260">
        <f t="shared" si="5"/>
        <v>50065694.839999996</v>
      </c>
      <c r="E22" s="260">
        <v>1947529.78</v>
      </c>
      <c r="F22" s="260">
        <v>1947529.78</v>
      </c>
      <c r="G22" s="260">
        <f t="shared" si="4"/>
        <v>48118165.059999995</v>
      </c>
    </row>
    <row r="23" spans="1:7" x14ac:dyDescent="0.2">
      <c r="A23" s="299"/>
      <c r="B23" s="260"/>
      <c r="C23" s="260"/>
      <c r="D23" s="260"/>
      <c r="E23" s="260"/>
      <c r="F23" s="260"/>
      <c r="G23" s="260"/>
    </row>
    <row r="24" spans="1:7" x14ac:dyDescent="0.2">
      <c r="A24" s="298" t="s">
        <v>497</v>
      </c>
      <c r="B24" s="258">
        <f t="shared" ref="B24:G24" si="6">SUM(B25:B33)</f>
        <v>102296694.25999999</v>
      </c>
      <c r="C24" s="258">
        <f t="shared" si="6"/>
        <v>10057139.92</v>
      </c>
      <c r="D24" s="258">
        <f t="shared" si="6"/>
        <v>112353834.18000001</v>
      </c>
      <c r="E24" s="258">
        <f t="shared" si="6"/>
        <v>21790556.440000001</v>
      </c>
      <c r="F24" s="258">
        <f t="shared" si="6"/>
        <v>21790556.440000001</v>
      </c>
      <c r="G24" s="258">
        <f t="shared" si="6"/>
        <v>90563277.739999995</v>
      </c>
    </row>
    <row r="25" spans="1:7" x14ac:dyDescent="0.2">
      <c r="A25" s="299" t="s">
        <v>498</v>
      </c>
      <c r="B25" s="260">
        <v>64472136.060000002</v>
      </c>
      <c r="C25" s="260">
        <v>2969233.67</v>
      </c>
      <c r="D25" s="260">
        <f>B25+C25</f>
        <v>67441369.730000004</v>
      </c>
      <c r="E25" s="260">
        <v>15170877.279999999</v>
      </c>
      <c r="F25" s="260">
        <v>15170877.279999999</v>
      </c>
      <c r="G25" s="260">
        <f t="shared" ref="G25:G33" si="7">D25-E25</f>
        <v>52270492.450000003</v>
      </c>
    </row>
    <row r="26" spans="1:7" x14ac:dyDescent="0.2">
      <c r="A26" s="299" t="s">
        <v>499</v>
      </c>
      <c r="B26" s="260">
        <v>0</v>
      </c>
      <c r="C26" s="260">
        <v>0</v>
      </c>
      <c r="D26" s="260">
        <f t="shared" ref="D26:D33" si="8">B26+C26</f>
        <v>0</v>
      </c>
      <c r="E26" s="260">
        <v>0</v>
      </c>
      <c r="F26" s="260">
        <v>0</v>
      </c>
      <c r="G26" s="260">
        <f t="shared" si="7"/>
        <v>0</v>
      </c>
    </row>
    <row r="27" spans="1:7" ht="10.15" customHeight="1" x14ac:dyDescent="0.2">
      <c r="A27" s="299" t="s">
        <v>500</v>
      </c>
      <c r="B27" s="260">
        <v>0</v>
      </c>
      <c r="C27" s="260">
        <v>0</v>
      </c>
      <c r="D27" s="260">
        <f t="shared" si="8"/>
        <v>0</v>
      </c>
      <c r="E27" s="260">
        <v>0</v>
      </c>
      <c r="F27" s="260">
        <v>0</v>
      </c>
      <c r="G27" s="260">
        <f t="shared" si="7"/>
        <v>0</v>
      </c>
    </row>
    <row r="28" spans="1:7" x14ac:dyDescent="0.2">
      <c r="A28" s="299" t="s">
        <v>501</v>
      </c>
      <c r="B28" s="260">
        <v>0</v>
      </c>
      <c r="C28" s="260">
        <v>0</v>
      </c>
      <c r="D28" s="260">
        <f t="shared" si="8"/>
        <v>0</v>
      </c>
      <c r="E28" s="260">
        <v>0</v>
      </c>
      <c r="F28" s="260">
        <v>0</v>
      </c>
      <c r="G28" s="260">
        <f t="shared" si="7"/>
        <v>0</v>
      </c>
    </row>
    <row r="29" spans="1:7" x14ac:dyDescent="0.2">
      <c r="A29" s="299" t="s">
        <v>502</v>
      </c>
      <c r="B29" s="260">
        <v>0</v>
      </c>
      <c r="C29" s="260">
        <v>0</v>
      </c>
      <c r="D29" s="260">
        <f t="shared" si="8"/>
        <v>0</v>
      </c>
      <c r="E29" s="260">
        <v>0</v>
      </c>
      <c r="F29" s="260">
        <v>0</v>
      </c>
      <c r="G29" s="260">
        <f t="shared" si="7"/>
        <v>0</v>
      </c>
    </row>
    <row r="30" spans="1:7" x14ac:dyDescent="0.2">
      <c r="A30" s="299" t="s">
        <v>503</v>
      </c>
      <c r="B30" s="260">
        <v>0</v>
      </c>
      <c r="C30" s="260">
        <v>0</v>
      </c>
      <c r="D30" s="260">
        <f t="shared" si="8"/>
        <v>0</v>
      </c>
      <c r="E30" s="260">
        <v>0</v>
      </c>
      <c r="F30" s="260">
        <v>0</v>
      </c>
      <c r="G30" s="260">
        <f t="shared" si="7"/>
        <v>0</v>
      </c>
    </row>
    <row r="31" spans="1:7" x14ac:dyDescent="0.2">
      <c r="A31" s="299" t="s">
        <v>504</v>
      </c>
      <c r="B31" s="260">
        <v>23884012.850000001</v>
      </c>
      <c r="C31" s="260">
        <v>-292041.28000000003</v>
      </c>
      <c r="D31" s="260">
        <f t="shared" si="8"/>
        <v>23591971.57</v>
      </c>
      <c r="E31" s="260">
        <v>4113918.36</v>
      </c>
      <c r="F31" s="260">
        <v>4113918.36</v>
      </c>
      <c r="G31" s="260">
        <f t="shared" si="7"/>
        <v>19478053.210000001</v>
      </c>
    </row>
    <row r="32" spans="1:7" x14ac:dyDescent="0.2">
      <c r="A32" s="299" t="s">
        <v>505</v>
      </c>
      <c r="B32" s="260">
        <v>13940545.35</v>
      </c>
      <c r="C32" s="260">
        <v>7379947.5300000003</v>
      </c>
      <c r="D32" s="260">
        <f t="shared" si="8"/>
        <v>21320492.879999999</v>
      </c>
      <c r="E32" s="260">
        <v>2505760.7999999998</v>
      </c>
      <c r="F32" s="260">
        <v>2505760.7999999998</v>
      </c>
      <c r="G32" s="260">
        <f t="shared" si="7"/>
        <v>18814732.079999998</v>
      </c>
    </row>
    <row r="33" spans="1:7" x14ac:dyDescent="0.2">
      <c r="A33" s="299" t="s">
        <v>506</v>
      </c>
      <c r="B33" s="260">
        <v>0</v>
      </c>
      <c r="C33" s="260">
        <v>0</v>
      </c>
      <c r="D33" s="260">
        <f t="shared" si="8"/>
        <v>0</v>
      </c>
      <c r="E33" s="260">
        <v>0</v>
      </c>
      <c r="F33" s="260">
        <v>0</v>
      </c>
      <c r="G33" s="260">
        <f t="shared" si="7"/>
        <v>0</v>
      </c>
    </row>
    <row r="34" spans="1:7" x14ac:dyDescent="0.2">
      <c r="A34" s="299"/>
      <c r="B34" s="260"/>
      <c r="C34" s="260"/>
      <c r="D34" s="260"/>
      <c r="E34" s="260"/>
      <c r="F34" s="260"/>
      <c r="G34" s="260"/>
    </row>
    <row r="35" spans="1:7" x14ac:dyDescent="0.2">
      <c r="A35" s="298" t="s">
        <v>507</v>
      </c>
      <c r="B35" s="258">
        <f t="shared" ref="B35:G35" si="9">SUM(B36:B39)</f>
        <v>97262465.290000007</v>
      </c>
      <c r="C35" s="258">
        <f t="shared" si="9"/>
        <v>7259459.3099999996</v>
      </c>
      <c r="D35" s="258">
        <f t="shared" si="9"/>
        <v>104521924.60000001</v>
      </c>
      <c r="E35" s="258">
        <f t="shared" si="9"/>
        <v>24791593.120000001</v>
      </c>
      <c r="F35" s="258">
        <f t="shared" si="9"/>
        <v>24791593.120000001</v>
      </c>
      <c r="G35" s="258">
        <f t="shared" si="9"/>
        <v>79730331.480000004</v>
      </c>
    </row>
    <row r="36" spans="1:7" x14ac:dyDescent="0.2">
      <c r="A36" s="299" t="s">
        <v>508</v>
      </c>
      <c r="B36" s="260">
        <v>0</v>
      </c>
      <c r="C36" s="260">
        <v>0</v>
      </c>
      <c r="D36" s="260">
        <f>B36+C36</f>
        <v>0</v>
      </c>
      <c r="E36" s="260">
        <v>0</v>
      </c>
      <c r="F36" s="260">
        <v>0</v>
      </c>
      <c r="G36" s="260">
        <f t="shared" ref="G36:G39" si="10">D36-E36</f>
        <v>0</v>
      </c>
    </row>
    <row r="37" spans="1:7" ht="11.25" customHeight="1" x14ac:dyDescent="0.2">
      <c r="A37" s="299" t="s">
        <v>509</v>
      </c>
      <c r="B37" s="260">
        <v>97262465.290000007</v>
      </c>
      <c r="C37" s="260">
        <v>7259459.3099999996</v>
      </c>
      <c r="D37" s="260">
        <f t="shared" ref="D37:D39" si="11">B37+C37</f>
        <v>104521924.60000001</v>
      </c>
      <c r="E37" s="260">
        <v>24791593.120000001</v>
      </c>
      <c r="F37" s="260">
        <v>24791593.120000001</v>
      </c>
      <c r="G37" s="260">
        <f t="shared" si="10"/>
        <v>79730331.480000004</v>
      </c>
    </row>
    <row r="38" spans="1:7" ht="13.9" customHeight="1" x14ac:dyDescent="0.2">
      <c r="A38" s="299" t="s">
        <v>510</v>
      </c>
      <c r="B38" s="260">
        <v>0</v>
      </c>
      <c r="C38" s="260">
        <v>0</v>
      </c>
      <c r="D38" s="260">
        <f t="shared" si="11"/>
        <v>0</v>
      </c>
      <c r="E38" s="260">
        <v>0</v>
      </c>
      <c r="F38" s="260">
        <v>0</v>
      </c>
      <c r="G38" s="260">
        <f t="shared" si="10"/>
        <v>0</v>
      </c>
    </row>
    <row r="39" spans="1:7" x14ac:dyDescent="0.2">
      <c r="A39" s="299" t="s">
        <v>511</v>
      </c>
      <c r="B39" s="260">
        <v>0</v>
      </c>
      <c r="C39" s="260">
        <v>0</v>
      </c>
      <c r="D39" s="260">
        <f t="shared" si="11"/>
        <v>0</v>
      </c>
      <c r="E39" s="260">
        <v>0</v>
      </c>
      <c r="F39" s="260">
        <v>0</v>
      </c>
      <c r="G39" s="260">
        <f t="shared" si="10"/>
        <v>0</v>
      </c>
    </row>
    <row r="40" spans="1:7" x14ac:dyDescent="0.2">
      <c r="A40" s="299"/>
      <c r="B40" s="260"/>
      <c r="C40" s="260"/>
      <c r="D40" s="260"/>
      <c r="E40" s="260"/>
      <c r="F40" s="260"/>
      <c r="G40" s="260"/>
    </row>
    <row r="41" spans="1:7" ht="15" customHeight="1" x14ac:dyDescent="0.2">
      <c r="A41" s="300" t="s">
        <v>415</v>
      </c>
      <c r="B41" s="262">
        <f t="shared" ref="B41:G41" si="12">SUM(B35+B24+B15+B5)</f>
        <v>1137907129.6599998</v>
      </c>
      <c r="C41" s="262">
        <f t="shared" si="12"/>
        <v>272208639.52999997</v>
      </c>
      <c r="D41" s="262">
        <f t="shared" si="12"/>
        <v>1410115769.1900001</v>
      </c>
      <c r="E41" s="262">
        <f t="shared" si="12"/>
        <v>323934557.14999998</v>
      </c>
      <c r="F41" s="262">
        <f t="shared" si="12"/>
        <v>323394468.26999998</v>
      </c>
      <c r="G41" s="262">
        <f t="shared" si="12"/>
        <v>1086181212.04</v>
      </c>
    </row>
    <row r="43" spans="1:7" x14ac:dyDescent="0.2">
      <c r="A43" s="277" t="s">
        <v>428</v>
      </c>
    </row>
  </sheetData>
  <sheetProtection formatCells="0" formatColumns="0" formatRows="0" autoFilter="0"/>
  <mergeCells count="2">
    <mergeCell ref="A1:G1"/>
    <mergeCell ref="G2:G3"/>
  </mergeCells>
  <printOptions horizontalCentered="1"/>
  <pageMargins left="0.31496062992125984" right="0.31496062992125984" top="0.74803149606299213" bottom="0.74803149606299213" header="0.31496062992125984" footer="0.31496062992125984"/>
  <pageSetup scale="77"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zoomScaleNormal="100" workbookViewId="0">
      <selection activeCell="I16" sqref="I16"/>
    </sheetView>
  </sheetViews>
  <sheetFormatPr baseColWidth="10" defaultColWidth="9.28515625" defaultRowHeight="12" x14ac:dyDescent="0.2"/>
  <cols>
    <col min="1" max="1" width="30.140625" style="277" customWidth="1"/>
    <col min="2" max="2" width="31.5703125" style="277" customWidth="1"/>
    <col min="3" max="3" width="16.5703125" style="277" customWidth="1"/>
    <col min="4" max="4" width="16.7109375" style="277" customWidth="1"/>
    <col min="5" max="16384" width="9.28515625" style="277"/>
  </cols>
  <sheetData>
    <row r="1" spans="1:4" ht="63.75" customHeight="1" x14ac:dyDescent="0.2">
      <c r="A1" s="494" t="s">
        <v>674</v>
      </c>
      <c r="B1" s="495"/>
      <c r="C1" s="495"/>
      <c r="D1" s="496"/>
    </row>
    <row r="2" spans="1:4" ht="24.95" customHeight="1" x14ac:dyDescent="0.2">
      <c r="A2" s="278" t="s">
        <v>512</v>
      </c>
      <c r="B2" s="279" t="s">
        <v>513</v>
      </c>
      <c r="C2" s="279" t="s">
        <v>362</v>
      </c>
      <c r="D2" s="264" t="s">
        <v>229</v>
      </c>
    </row>
    <row r="3" spans="1:4" ht="15" customHeight="1" x14ac:dyDescent="0.2">
      <c r="A3" s="497" t="s">
        <v>514</v>
      </c>
      <c r="B3" s="498"/>
      <c r="C3" s="498"/>
      <c r="D3" s="499"/>
    </row>
    <row r="4" spans="1:4" x14ac:dyDescent="0.2">
      <c r="A4" s="280" t="s">
        <v>671</v>
      </c>
      <c r="B4" s="281"/>
      <c r="C4" s="289">
        <v>2101736.64</v>
      </c>
      <c r="D4" s="289">
        <f>+B4-C4</f>
        <v>-2101736.64</v>
      </c>
    </row>
    <row r="5" spans="1:4" x14ac:dyDescent="0.2">
      <c r="A5" s="280"/>
      <c r="B5" s="281"/>
      <c r="C5" s="289"/>
      <c r="D5" s="289">
        <f t="shared" ref="D5:D10" si="0">+B5-C5</f>
        <v>0</v>
      </c>
    </row>
    <row r="6" spans="1:4" x14ac:dyDescent="0.2">
      <c r="A6" s="282"/>
      <c r="B6" s="283"/>
      <c r="C6" s="289"/>
      <c r="D6" s="289">
        <f t="shared" si="0"/>
        <v>0</v>
      </c>
    </row>
    <row r="7" spans="1:4" x14ac:dyDescent="0.2">
      <c r="A7" s="280"/>
      <c r="B7" s="281"/>
      <c r="C7" s="289"/>
      <c r="D7" s="289">
        <f t="shared" si="0"/>
        <v>0</v>
      </c>
    </row>
    <row r="8" spans="1:4" x14ac:dyDescent="0.2">
      <c r="A8" s="280"/>
      <c r="B8" s="281"/>
      <c r="C8" s="289"/>
      <c r="D8" s="289">
        <f t="shared" si="0"/>
        <v>0</v>
      </c>
    </row>
    <row r="9" spans="1:4" x14ac:dyDescent="0.2">
      <c r="A9" s="280"/>
      <c r="B9" s="284"/>
      <c r="C9" s="289"/>
      <c r="D9" s="289">
        <f t="shared" si="0"/>
        <v>0</v>
      </c>
    </row>
    <row r="10" spans="1:4" x14ac:dyDescent="0.2">
      <c r="A10" s="280"/>
      <c r="B10" s="281"/>
      <c r="C10" s="289"/>
      <c r="D10" s="289">
        <f t="shared" si="0"/>
        <v>0</v>
      </c>
    </row>
    <row r="11" spans="1:4" x14ac:dyDescent="0.2">
      <c r="A11" s="280" t="s">
        <v>515</v>
      </c>
      <c r="B11" s="290">
        <f>SUM(B4:B10)</f>
        <v>0</v>
      </c>
      <c r="C11" s="290">
        <f>SUM(C4:C10)</f>
        <v>2101736.64</v>
      </c>
      <c r="D11" s="290">
        <f>SUM(D4:D10)</f>
        <v>-2101736.64</v>
      </c>
    </row>
    <row r="12" spans="1:4" x14ac:dyDescent="0.2">
      <c r="A12" s="285"/>
      <c r="B12" s="286"/>
      <c r="C12" s="286"/>
      <c r="D12" s="286"/>
    </row>
    <row r="13" spans="1:4" ht="15" customHeight="1" x14ac:dyDescent="0.2">
      <c r="A13" s="500" t="s">
        <v>516</v>
      </c>
      <c r="B13" s="501"/>
      <c r="C13" s="501"/>
      <c r="D13" s="502"/>
    </row>
    <row r="14" spans="1:4" x14ac:dyDescent="0.2">
      <c r="A14" s="280" t="s">
        <v>672</v>
      </c>
      <c r="B14" s="281"/>
      <c r="C14" s="281"/>
      <c r="D14" s="289">
        <f>+B14-C14</f>
        <v>0</v>
      </c>
    </row>
    <row r="15" spans="1:4" x14ac:dyDescent="0.2">
      <c r="A15" s="280" t="s">
        <v>673</v>
      </c>
      <c r="B15" s="281"/>
      <c r="C15" s="281"/>
      <c r="D15" s="289">
        <f t="shared" ref="D15:D23" si="1">+B15-C15</f>
        <v>0</v>
      </c>
    </row>
    <row r="16" spans="1:4" x14ac:dyDescent="0.2">
      <c r="A16" s="280"/>
      <c r="B16" s="281"/>
      <c r="C16" s="281"/>
      <c r="D16" s="289">
        <f t="shared" si="1"/>
        <v>0</v>
      </c>
    </row>
    <row r="17" spans="1:4" x14ac:dyDescent="0.2">
      <c r="A17" s="280"/>
      <c r="B17" s="281"/>
      <c r="C17" s="281"/>
      <c r="D17" s="289">
        <f t="shared" si="1"/>
        <v>0</v>
      </c>
    </row>
    <row r="18" spans="1:4" x14ac:dyDescent="0.2">
      <c r="A18" s="282"/>
      <c r="B18" s="283"/>
      <c r="C18" s="281"/>
      <c r="D18" s="289">
        <f t="shared" si="1"/>
        <v>0</v>
      </c>
    </row>
    <row r="19" spans="1:4" x14ac:dyDescent="0.2">
      <c r="A19" s="280"/>
      <c r="B19" s="281"/>
      <c r="C19" s="281"/>
      <c r="D19" s="289">
        <f t="shared" si="1"/>
        <v>0</v>
      </c>
    </row>
    <row r="20" spans="1:4" x14ac:dyDescent="0.2">
      <c r="A20" s="280"/>
      <c r="B20" s="281"/>
      <c r="C20" s="281"/>
      <c r="D20" s="289">
        <f t="shared" si="1"/>
        <v>0</v>
      </c>
    </row>
    <row r="21" spans="1:4" x14ac:dyDescent="0.2">
      <c r="A21" s="280"/>
      <c r="B21" s="281"/>
      <c r="C21" s="281"/>
      <c r="D21" s="289">
        <f t="shared" si="1"/>
        <v>0</v>
      </c>
    </row>
    <row r="22" spans="1:4" x14ac:dyDescent="0.2">
      <c r="A22" s="280"/>
      <c r="B22" s="281"/>
      <c r="C22" s="281"/>
      <c r="D22" s="289">
        <f t="shared" si="1"/>
        <v>0</v>
      </c>
    </row>
    <row r="23" spans="1:4" x14ac:dyDescent="0.2">
      <c r="A23" s="280"/>
      <c r="B23" s="281"/>
      <c r="C23" s="281"/>
      <c r="D23" s="289">
        <f t="shared" si="1"/>
        <v>0</v>
      </c>
    </row>
    <row r="24" spans="1:4" x14ac:dyDescent="0.2">
      <c r="A24" s="280" t="s">
        <v>518</v>
      </c>
      <c r="B24" s="290">
        <f>SUM(B14:B23)</f>
        <v>0</v>
      </c>
      <c r="C24" s="290">
        <f>SUM(C14:C23)</f>
        <v>0</v>
      </c>
      <c r="D24" s="290">
        <f>SUM(D14:D23)</f>
        <v>0</v>
      </c>
    </row>
    <row r="25" spans="1:4" x14ac:dyDescent="0.2">
      <c r="A25" s="285"/>
      <c r="B25" s="286"/>
      <c r="C25" s="286"/>
      <c r="D25" s="286"/>
    </row>
    <row r="26" spans="1:4" x14ac:dyDescent="0.2">
      <c r="A26" s="287" t="s">
        <v>519</v>
      </c>
      <c r="B26" s="290">
        <f>B24+B11</f>
        <v>0</v>
      </c>
      <c r="C26" s="290">
        <f>C24+C11</f>
        <v>2101736.64</v>
      </c>
      <c r="D26" s="290">
        <f>D24+D11</f>
        <v>-2101736.64</v>
      </c>
    </row>
    <row r="27" spans="1:4" x14ac:dyDescent="0.2">
      <c r="A27" s="288"/>
      <c r="B27" s="288"/>
      <c r="C27" s="288"/>
      <c r="D27" s="288"/>
    </row>
    <row r="28" spans="1:4" x14ac:dyDescent="0.2">
      <c r="A28" s="162" t="s">
        <v>428</v>
      </c>
      <c r="B28" s="288"/>
      <c r="C28" s="288"/>
      <c r="D28" s="288"/>
    </row>
    <row r="29" spans="1:4" x14ac:dyDescent="0.2">
      <c r="A29" s="288"/>
      <c r="B29" s="288"/>
      <c r="C29" s="288"/>
      <c r="D29" s="288"/>
    </row>
    <row r="30" spans="1:4" x14ac:dyDescent="0.2">
      <c r="A30" s="288"/>
      <c r="B30" s="288"/>
      <c r="C30" s="288"/>
      <c r="D30" s="288"/>
    </row>
    <row r="31" spans="1:4" x14ac:dyDescent="0.2">
      <c r="A31" s="288"/>
      <c r="B31" s="288"/>
      <c r="C31" s="288"/>
      <c r="D31" s="288"/>
    </row>
    <row r="32" spans="1:4" x14ac:dyDescent="0.2">
      <c r="A32" s="288"/>
      <c r="B32" s="288"/>
      <c r="C32" s="288"/>
      <c r="D32" s="288"/>
    </row>
  </sheetData>
  <sheetProtection formatCells="0" formatColumns="0" formatRows="0" insertRows="0" deleteRows="0" sort="0" autoFilter="0"/>
  <mergeCells count="3">
    <mergeCell ref="A1:D1"/>
    <mergeCell ref="A3:D3"/>
    <mergeCell ref="A13:D13"/>
  </mergeCells>
  <pageMargins left="0.51181102362204722" right="0.51181102362204722" top="0.74803149606299213" bottom="0.74803149606299213" header="0.31496062992125984" footer="0.31496062992125984"/>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H5" sqref="H5"/>
    </sheetView>
  </sheetViews>
  <sheetFormatPr baseColWidth="10" defaultColWidth="11.42578125" defaultRowHeight="12" x14ac:dyDescent="0.2"/>
  <cols>
    <col min="1" max="1" width="44.5703125" style="263" customWidth="1"/>
    <col min="2" max="2" width="22.85546875" style="263" customWidth="1"/>
    <col min="3" max="3" width="22" style="263" customWidth="1"/>
    <col min="4" max="16384" width="11.42578125" style="263"/>
  </cols>
  <sheetData>
    <row r="1" spans="1:3" ht="60.75" customHeight="1" x14ac:dyDescent="0.2">
      <c r="A1" s="503" t="s">
        <v>676</v>
      </c>
      <c r="B1" s="503"/>
      <c r="C1" s="503"/>
    </row>
    <row r="2" spans="1:3" ht="24.95" customHeight="1" x14ac:dyDescent="0.2">
      <c r="A2" s="264" t="s">
        <v>512</v>
      </c>
      <c r="B2" s="264" t="s">
        <v>327</v>
      </c>
      <c r="C2" s="264" t="s">
        <v>340</v>
      </c>
    </row>
    <row r="3" spans="1:3" ht="15" customHeight="1" x14ac:dyDescent="0.2">
      <c r="A3" s="504" t="s">
        <v>514</v>
      </c>
      <c r="B3" s="504"/>
      <c r="C3" s="504"/>
    </row>
    <row r="4" spans="1:3" x14ac:dyDescent="0.2">
      <c r="A4" s="265" t="s">
        <v>675</v>
      </c>
      <c r="B4" s="274">
        <v>870434.24</v>
      </c>
      <c r="C4" s="274">
        <v>870434.24</v>
      </c>
    </row>
    <row r="5" spans="1:3" x14ac:dyDescent="0.2">
      <c r="A5" s="266"/>
      <c r="B5" s="274"/>
      <c r="C5" s="274"/>
    </row>
    <row r="6" spans="1:3" x14ac:dyDescent="0.2">
      <c r="A6" s="267" t="s">
        <v>520</v>
      </c>
      <c r="B6" s="275"/>
      <c r="C6" s="275"/>
    </row>
    <row r="7" spans="1:3" x14ac:dyDescent="0.2">
      <c r="A7" s="267"/>
      <c r="B7" s="275"/>
      <c r="C7" s="275"/>
    </row>
    <row r="8" spans="1:3" x14ac:dyDescent="0.2">
      <c r="A8" s="267"/>
      <c r="B8" s="275"/>
      <c r="C8" s="275"/>
    </row>
    <row r="9" spans="1:3" x14ac:dyDescent="0.2">
      <c r="A9" s="267"/>
      <c r="B9" s="275"/>
      <c r="C9" s="275"/>
    </row>
    <row r="10" spans="1:3" x14ac:dyDescent="0.2">
      <c r="A10" s="267"/>
      <c r="B10" s="275"/>
      <c r="C10" s="275"/>
    </row>
    <row r="11" spans="1:3" x14ac:dyDescent="0.2">
      <c r="A11" s="269" t="s">
        <v>521</v>
      </c>
      <c r="B11" s="276">
        <v>870434.24</v>
      </c>
      <c r="C11" s="276">
        <v>870434.24</v>
      </c>
    </row>
    <row r="12" spans="1:3" x14ac:dyDescent="0.2">
      <c r="A12" s="270"/>
      <c r="B12" s="271"/>
      <c r="C12" s="271"/>
    </row>
    <row r="13" spans="1:3" ht="15" customHeight="1" x14ac:dyDescent="0.2">
      <c r="A13" s="505" t="s">
        <v>516</v>
      </c>
      <c r="B13" s="505"/>
      <c r="C13" s="505"/>
    </row>
    <row r="14" spans="1:3" x14ac:dyDescent="0.2">
      <c r="A14" s="267" t="s">
        <v>517</v>
      </c>
      <c r="B14" s="268"/>
      <c r="C14" s="268"/>
    </row>
    <row r="15" spans="1:3" x14ac:dyDescent="0.2">
      <c r="A15" s="272"/>
      <c r="B15" s="268"/>
      <c r="C15" s="268"/>
    </row>
    <row r="16" spans="1:3" x14ac:dyDescent="0.2">
      <c r="A16" s="272"/>
      <c r="B16" s="268"/>
      <c r="C16" s="268"/>
    </row>
    <row r="17" spans="1:3" x14ac:dyDescent="0.2">
      <c r="A17" s="272"/>
      <c r="B17" s="268"/>
      <c r="C17" s="268"/>
    </row>
    <row r="18" spans="1:3" x14ac:dyDescent="0.2">
      <c r="A18" s="272"/>
      <c r="B18" s="268"/>
      <c r="C18" s="268"/>
    </row>
    <row r="19" spans="1:3" x14ac:dyDescent="0.2">
      <c r="A19" s="272"/>
      <c r="B19" s="268"/>
      <c r="C19" s="268"/>
    </row>
    <row r="20" spans="1:3" x14ac:dyDescent="0.2">
      <c r="A20" s="272"/>
      <c r="B20" s="268"/>
      <c r="C20" s="268"/>
    </row>
    <row r="21" spans="1:3" x14ac:dyDescent="0.2">
      <c r="A21" s="269" t="s">
        <v>522</v>
      </c>
      <c r="B21" s="276">
        <f>SUM(B14:B20)</f>
        <v>0</v>
      </c>
      <c r="C21" s="276">
        <f>SUM(C14:C20)</f>
        <v>0</v>
      </c>
    </row>
    <row r="22" spans="1:3" x14ac:dyDescent="0.2">
      <c r="A22" s="270"/>
      <c r="B22" s="271"/>
      <c r="C22" s="271"/>
    </row>
    <row r="23" spans="1:3" x14ac:dyDescent="0.2">
      <c r="A23" s="269" t="s">
        <v>519</v>
      </c>
      <c r="B23" s="276">
        <v>870434.24</v>
      </c>
      <c r="C23" s="276">
        <v>870434.24</v>
      </c>
    </row>
    <row r="24" spans="1:3" x14ac:dyDescent="0.2">
      <c r="B24" s="273"/>
      <c r="C24" s="273"/>
    </row>
    <row r="25" spans="1:3" x14ac:dyDescent="0.2">
      <c r="A25" s="515" t="s">
        <v>428</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showGridLines="0" zoomScale="90" zoomScaleNormal="90" zoomScaleSheetLayoutView="90" workbookViewId="0">
      <selection activeCell="B40" sqref="A40:XFD125"/>
    </sheetView>
  </sheetViews>
  <sheetFormatPr baseColWidth="10" defaultColWidth="11.42578125" defaultRowHeight="11.25" x14ac:dyDescent="0.2"/>
  <cols>
    <col min="1" max="1" width="57.7109375" style="163" customWidth="1"/>
    <col min="2" max="2" width="15.85546875" style="163" customWidth="1"/>
    <col min="3" max="3" width="18.7109375" style="163" customWidth="1"/>
    <col min="4" max="4" width="16.28515625" style="163" bestFit="1" customWidth="1"/>
    <col min="5" max="6" width="15.7109375" style="164" customWidth="1"/>
    <col min="7" max="7" width="15.140625" style="164" customWidth="1"/>
    <col min="8" max="16384" width="11.42578125" style="163"/>
  </cols>
  <sheetData>
    <row r="1" spans="1:7" ht="61.5" customHeight="1" x14ac:dyDescent="0.2">
      <c r="A1" s="492" t="s">
        <v>669</v>
      </c>
      <c r="B1" s="492"/>
      <c r="C1" s="492"/>
      <c r="D1" s="492"/>
      <c r="E1" s="492"/>
      <c r="F1" s="492"/>
      <c r="G1" s="493"/>
    </row>
    <row r="2" spans="1:7" ht="21.75" customHeight="1" x14ac:dyDescent="0.2">
      <c r="A2" s="506" t="s">
        <v>100</v>
      </c>
      <c r="B2" s="508" t="s">
        <v>412</v>
      </c>
      <c r="C2" s="508"/>
      <c r="D2" s="508"/>
      <c r="E2" s="508"/>
      <c r="F2" s="508"/>
      <c r="G2" s="486" t="s">
        <v>413</v>
      </c>
    </row>
    <row r="3" spans="1:7" ht="32.25" customHeight="1" x14ac:dyDescent="0.2">
      <c r="A3" s="507"/>
      <c r="B3" s="250" t="s">
        <v>334</v>
      </c>
      <c r="C3" s="251" t="s">
        <v>414</v>
      </c>
      <c r="D3" s="251" t="s">
        <v>395</v>
      </c>
      <c r="E3" s="251" t="s">
        <v>327</v>
      </c>
      <c r="F3" s="252" t="s">
        <v>340</v>
      </c>
      <c r="G3" s="487"/>
    </row>
    <row r="4" spans="1:7" ht="12" x14ac:dyDescent="0.2">
      <c r="A4" s="253"/>
      <c r="B4" s="254"/>
      <c r="C4" s="254"/>
      <c r="D4" s="254"/>
      <c r="E4" s="254"/>
      <c r="F4" s="254"/>
      <c r="G4" s="254"/>
    </row>
    <row r="5" spans="1:7" ht="12" x14ac:dyDescent="0.2">
      <c r="A5" s="255" t="s">
        <v>523</v>
      </c>
      <c r="B5" s="256"/>
      <c r="C5" s="256"/>
      <c r="D5" s="256"/>
      <c r="E5" s="256"/>
      <c r="F5" s="256"/>
      <c r="G5" s="256"/>
    </row>
    <row r="6" spans="1:7" ht="19.899999999999999" customHeight="1" x14ac:dyDescent="0.2">
      <c r="A6" s="257" t="s">
        <v>524</v>
      </c>
      <c r="B6" s="258">
        <f>SUM(B7:B8)</f>
        <v>0</v>
      </c>
      <c r="C6" s="258">
        <f t="shared" ref="C6:G6" si="0">SUM(C7:C8)</f>
        <v>0</v>
      </c>
      <c r="D6" s="258">
        <f t="shared" si="0"/>
        <v>0</v>
      </c>
      <c r="E6" s="258">
        <f t="shared" si="0"/>
        <v>0</v>
      </c>
      <c r="F6" s="258">
        <f t="shared" si="0"/>
        <v>0</v>
      </c>
      <c r="G6" s="258">
        <f t="shared" si="0"/>
        <v>0</v>
      </c>
    </row>
    <row r="7" spans="1:7" ht="10.15" customHeight="1" x14ac:dyDescent="0.2">
      <c r="A7" s="259" t="s">
        <v>598</v>
      </c>
      <c r="B7" s="260">
        <v>0</v>
      </c>
      <c r="C7" s="260">
        <v>0</v>
      </c>
      <c r="D7" s="261">
        <f>B7+C7</f>
        <v>0</v>
      </c>
      <c r="E7" s="260">
        <v>0</v>
      </c>
      <c r="F7" s="260">
        <v>0</v>
      </c>
      <c r="G7" s="261">
        <f>D7-E7</f>
        <v>0</v>
      </c>
    </row>
    <row r="8" spans="1:7" ht="13.9" customHeight="1" x14ac:dyDescent="0.2">
      <c r="A8" s="259" t="s">
        <v>599</v>
      </c>
      <c r="B8" s="260">
        <v>0</v>
      </c>
      <c r="C8" s="260">
        <v>0</v>
      </c>
      <c r="D8" s="261">
        <f t="shared" ref="D8:D35" si="1">B8+C8</f>
        <v>0</v>
      </c>
      <c r="E8" s="260">
        <v>0</v>
      </c>
      <c r="F8" s="260">
        <v>0</v>
      </c>
      <c r="G8" s="261">
        <f t="shared" ref="G8:G35" si="2">D8-E8</f>
        <v>0</v>
      </c>
    </row>
    <row r="9" spans="1:7" ht="12.75" customHeight="1" x14ac:dyDescent="0.2">
      <c r="A9" s="257" t="s">
        <v>600</v>
      </c>
      <c r="B9" s="258">
        <f>SUM(B10:B12)</f>
        <v>989972984.23000002</v>
      </c>
      <c r="C9" s="258">
        <f t="shared" ref="C9:G9" si="3">SUM(C10:C12)</f>
        <v>257584211.94999999</v>
      </c>
      <c r="D9" s="258">
        <f t="shared" si="3"/>
        <v>1247557196.1800001</v>
      </c>
      <c r="E9" s="258">
        <f t="shared" si="3"/>
        <v>291924338.33000004</v>
      </c>
      <c r="F9" s="258">
        <f t="shared" si="3"/>
        <v>291384249.44999999</v>
      </c>
      <c r="G9" s="258">
        <f t="shared" si="3"/>
        <v>955632857.8499999</v>
      </c>
    </row>
    <row r="10" spans="1:7" ht="10.15" customHeight="1" x14ac:dyDescent="0.2">
      <c r="A10" s="259" t="s">
        <v>526</v>
      </c>
      <c r="B10" s="260">
        <v>0</v>
      </c>
      <c r="C10" s="260">
        <v>0</v>
      </c>
      <c r="D10" s="261">
        <f t="shared" si="1"/>
        <v>0</v>
      </c>
      <c r="E10" s="260">
        <v>0</v>
      </c>
      <c r="F10" s="260">
        <v>0</v>
      </c>
      <c r="G10" s="261">
        <f t="shared" si="2"/>
        <v>0</v>
      </c>
    </row>
    <row r="11" spans="1:7" ht="10.15" customHeight="1" x14ac:dyDescent="0.2">
      <c r="A11" s="259" t="s">
        <v>525</v>
      </c>
      <c r="B11" s="260">
        <v>989972984.23000002</v>
      </c>
      <c r="C11" s="260">
        <v>130284139.06</v>
      </c>
      <c r="D11" s="261">
        <f t="shared" si="1"/>
        <v>1120257123.29</v>
      </c>
      <c r="E11" s="260">
        <v>197986868.61000001</v>
      </c>
      <c r="F11" s="260">
        <v>197499645.16</v>
      </c>
      <c r="G11" s="261">
        <f t="shared" si="2"/>
        <v>922270254.67999995</v>
      </c>
    </row>
    <row r="12" spans="1:7" ht="10.15" customHeight="1" x14ac:dyDescent="0.2">
      <c r="A12" s="259" t="s">
        <v>601</v>
      </c>
      <c r="B12" s="260">
        <v>0</v>
      </c>
      <c r="C12" s="260">
        <v>127300072.89</v>
      </c>
      <c r="D12" s="261">
        <f t="shared" si="1"/>
        <v>127300072.89</v>
      </c>
      <c r="E12" s="260">
        <v>93937469.719999999</v>
      </c>
      <c r="F12" s="260">
        <v>93884604.290000007</v>
      </c>
      <c r="G12" s="261">
        <f t="shared" si="2"/>
        <v>33362603.170000002</v>
      </c>
    </row>
    <row r="13" spans="1:7" ht="12" x14ac:dyDescent="0.2">
      <c r="A13" s="257" t="s">
        <v>602</v>
      </c>
      <c r="B13" s="258">
        <f>+SUM(B14:B20)</f>
        <v>39641885.049999997</v>
      </c>
      <c r="C13" s="258">
        <f t="shared" ref="C13:G13" si="4">+SUM(C14:C20)</f>
        <v>3355803.72</v>
      </c>
      <c r="D13" s="258">
        <f t="shared" si="4"/>
        <v>42997688.769999996</v>
      </c>
      <c r="E13" s="258">
        <f t="shared" si="4"/>
        <v>8240036.4699999997</v>
      </c>
      <c r="F13" s="258">
        <f t="shared" si="4"/>
        <v>8240036.4699999997</v>
      </c>
      <c r="G13" s="258">
        <f t="shared" si="4"/>
        <v>34757652.299999997</v>
      </c>
    </row>
    <row r="14" spans="1:7" ht="10.15" customHeight="1" x14ac:dyDescent="0.2">
      <c r="A14" s="259" t="s">
        <v>603</v>
      </c>
      <c r="B14" s="260">
        <v>0</v>
      </c>
      <c r="C14" s="260">
        <v>0</v>
      </c>
      <c r="D14" s="261">
        <f t="shared" si="1"/>
        <v>0</v>
      </c>
      <c r="E14" s="260">
        <v>0</v>
      </c>
      <c r="F14" s="260">
        <v>0</v>
      </c>
      <c r="G14" s="261">
        <f t="shared" si="2"/>
        <v>0</v>
      </c>
    </row>
    <row r="15" spans="1:7" ht="10.15" customHeight="1" x14ac:dyDescent="0.2">
      <c r="A15" s="259" t="s">
        <v>604</v>
      </c>
      <c r="B15" s="260">
        <v>39641885.049999997</v>
      </c>
      <c r="C15" s="260">
        <v>3355803.72</v>
      </c>
      <c r="D15" s="261">
        <f t="shared" si="1"/>
        <v>42997688.769999996</v>
      </c>
      <c r="E15" s="260">
        <v>8240036.4699999997</v>
      </c>
      <c r="F15" s="260">
        <v>8240036.4699999997</v>
      </c>
      <c r="G15" s="261">
        <f t="shared" si="2"/>
        <v>34757652.299999997</v>
      </c>
    </row>
    <row r="16" spans="1:7" ht="12" x14ac:dyDescent="0.2">
      <c r="A16" s="259" t="s">
        <v>527</v>
      </c>
      <c r="B16" s="260">
        <v>0</v>
      </c>
      <c r="C16" s="260">
        <v>0</v>
      </c>
      <c r="D16" s="261">
        <f t="shared" si="1"/>
        <v>0</v>
      </c>
      <c r="E16" s="260">
        <v>0</v>
      </c>
      <c r="F16" s="260">
        <v>0</v>
      </c>
      <c r="G16" s="261">
        <f t="shared" si="2"/>
        <v>0</v>
      </c>
    </row>
    <row r="17" spans="1:7" ht="12" x14ac:dyDescent="0.2">
      <c r="A17" s="259" t="s">
        <v>605</v>
      </c>
      <c r="B17" s="260">
        <v>0</v>
      </c>
      <c r="C17" s="260">
        <v>0</v>
      </c>
      <c r="D17" s="261">
        <f t="shared" si="1"/>
        <v>0</v>
      </c>
      <c r="E17" s="260">
        <v>0</v>
      </c>
      <c r="F17" s="260">
        <v>0</v>
      </c>
      <c r="G17" s="261">
        <f t="shared" si="2"/>
        <v>0</v>
      </c>
    </row>
    <row r="18" spans="1:7" ht="10.5" customHeight="1" x14ac:dyDescent="0.2">
      <c r="A18" s="259" t="s">
        <v>606</v>
      </c>
      <c r="B18" s="260">
        <v>0</v>
      </c>
      <c r="C18" s="260">
        <v>0</v>
      </c>
      <c r="D18" s="261">
        <f t="shared" si="1"/>
        <v>0</v>
      </c>
      <c r="E18" s="260">
        <v>0</v>
      </c>
      <c r="F18" s="260">
        <v>0</v>
      </c>
      <c r="G18" s="261">
        <f t="shared" si="2"/>
        <v>0</v>
      </c>
    </row>
    <row r="19" spans="1:7" ht="10.15" customHeight="1" x14ac:dyDescent="0.2">
      <c r="A19" s="259" t="s">
        <v>607</v>
      </c>
      <c r="B19" s="260">
        <v>0</v>
      </c>
      <c r="C19" s="260">
        <v>0</v>
      </c>
      <c r="D19" s="261">
        <f t="shared" si="1"/>
        <v>0</v>
      </c>
      <c r="E19" s="260">
        <v>0</v>
      </c>
      <c r="F19" s="260">
        <v>0</v>
      </c>
      <c r="G19" s="261">
        <f t="shared" si="2"/>
        <v>0</v>
      </c>
    </row>
    <row r="20" spans="1:7" ht="10.15" customHeight="1" x14ac:dyDescent="0.2">
      <c r="A20" s="259" t="s">
        <v>608</v>
      </c>
      <c r="B20" s="260">
        <v>0</v>
      </c>
      <c r="C20" s="260">
        <v>0</v>
      </c>
      <c r="D20" s="261">
        <f t="shared" si="1"/>
        <v>0</v>
      </c>
      <c r="E20" s="260">
        <v>0</v>
      </c>
      <c r="F20" s="260">
        <v>0</v>
      </c>
      <c r="G20" s="261">
        <f t="shared" si="2"/>
        <v>0</v>
      </c>
    </row>
    <row r="21" spans="1:7" ht="12" x14ac:dyDescent="0.2">
      <c r="A21" s="257" t="s">
        <v>609</v>
      </c>
      <c r="B21" s="258">
        <f>+SUM(B22:B25)</f>
        <v>108292260.38</v>
      </c>
      <c r="C21" s="258">
        <f t="shared" ref="C21:G21" si="5">+SUM(C22:C25)</f>
        <v>11268623.859999999</v>
      </c>
      <c r="D21" s="258">
        <f t="shared" si="5"/>
        <v>119560884.24000001</v>
      </c>
      <c r="E21" s="258">
        <f t="shared" si="5"/>
        <v>23770182.350000001</v>
      </c>
      <c r="F21" s="258">
        <f t="shared" si="5"/>
        <v>23770182.350000001</v>
      </c>
      <c r="G21" s="258">
        <f t="shared" si="5"/>
        <v>95790701.890000001</v>
      </c>
    </row>
    <row r="22" spans="1:7" ht="12" x14ac:dyDescent="0.2">
      <c r="A22" s="259" t="s">
        <v>610</v>
      </c>
      <c r="B22" s="260">
        <v>101128420.2</v>
      </c>
      <c r="C22" s="260">
        <v>9874455.4499999993</v>
      </c>
      <c r="D22" s="261">
        <f t="shared" si="1"/>
        <v>111002875.65000001</v>
      </c>
      <c r="E22" s="260">
        <v>21955389.5</v>
      </c>
      <c r="F22" s="260">
        <v>21955389.5</v>
      </c>
      <c r="G22" s="261">
        <f t="shared" si="2"/>
        <v>89047486.150000006</v>
      </c>
    </row>
    <row r="23" spans="1:7" ht="10.15" customHeight="1" x14ac:dyDescent="0.2">
      <c r="A23" s="259" t="s">
        <v>611</v>
      </c>
      <c r="B23" s="260">
        <v>7163840.1799999997</v>
      </c>
      <c r="C23" s="260">
        <v>1394168.41</v>
      </c>
      <c r="D23" s="261">
        <f t="shared" si="1"/>
        <v>8558008.5899999999</v>
      </c>
      <c r="E23" s="260">
        <v>1814792.85</v>
      </c>
      <c r="F23" s="260">
        <v>1814792.85</v>
      </c>
      <c r="G23" s="261">
        <f t="shared" si="2"/>
        <v>6743215.7400000002</v>
      </c>
    </row>
    <row r="24" spans="1:7" ht="12" x14ac:dyDescent="0.2">
      <c r="A24" s="259" t="s">
        <v>612</v>
      </c>
      <c r="B24" s="260">
        <v>0</v>
      </c>
      <c r="C24" s="260">
        <v>0</v>
      </c>
      <c r="D24" s="261">
        <f t="shared" si="1"/>
        <v>0</v>
      </c>
      <c r="E24" s="260">
        <v>0</v>
      </c>
      <c r="F24" s="260">
        <v>0</v>
      </c>
      <c r="G24" s="261">
        <f t="shared" si="2"/>
        <v>0</v>
      </c>
    </row>
    <row r="25" spans="1:7" ht="12" x14ac:dyDescent="0.2">
      <c r="A25" s="259" t="s">
        <v>528</v>
      </c>
      <c r="B25" s="260">
        <v>0</v>
      </c>
      <c r="C25" s="260">
        <v>0</v>
      </c>
      <c r="D25" s="261">
        <f t="shared" si="1"/>
        <v>0</v>
      </c>
      <c r="E25" s="260">
        <v>0</v>
      </c>
      <c r="F25" s="260">
        <v>0</v>
      </c>
      <c r="G25" s="261">
        <f t="shared" si="2"/>
        <v>0</v>
      </c>
    </row>
    <row r="26" spans="1:7" ht="10.15" customHeight="1" x14ac:dyDescent="0.2">
      <c r="A26" s="257" t="s">
        <v>613</v>
      </c>
      <c r="B26" s="258">
        <f>+SUM(B27:B35)</f>
        <v>0</v>
      </c>
      <c r="C26" s="258">
        <f t="shared" ref="C26:G26" si="6">+SUM(C27:C35)</f>
        <v>0</v>
      </c>
      <c r="D26" s="258">
        <f t="shared" si="6"/>
        <v>0</v>
      </c>
      <c r="E26" s="258">
        <f t="shared" si="6"/>
        <v>0</v>
      </c>
      <c r="F26" s="258">
        <f t="shared" si="6"/>
        <v>0</v>
      </c>
      <c r="G26" s="258">
        <f t="shared" si="6"/>
        <v>0</v>
      </c>
    </row>
    <row r="27" spans="1:7" ht="10.15" customHeight="1" x14ac:dyDescent="0.2">
      <c r="A27" s="259" t="s">
        <v>614</v>
      </c>
      <c r="B27" s="260">
        <v>0</v>
      </c>
      <c r="C27" s="260">
        <v>0</v>
      </c>
      <c r="D27" s="261">
        <f t="shared" si="1"/>
        <v>0</v>
      </c>
      <c r="E27" s="260">
        <v>0</v>
      </c>
      <c r="F27" s="260">
        <v>0</v>
      </c>
      <c r="G27" s="261">
        <f t="shared" si="2"/>
        <v>0</v>
      </c>
    </row>
    <row r="28" spans="1:7" ht="10.15" customHeight="1" x14ac:dyDescent="0.2">
      <c r="A28" s="259" t="s">
        <v>615</v>
      </c>
      <c r="B28" s="260">
        <v>0</v>
      </c>
      <c r="C28" s="260">
        <v>0</v>
      </c>
      <c r="D28" s="261">
        <f t="shared" si="1"/>
        <v>0</v>
      </c>
      <c r="E28" s="260">
        <v>0</v>
      </c>
      <c r="F28" s="260">
        <v>0</v>
      </c>
      <c r="G28" s="261">
        <f t="shared" si="2"/>
        <v>0</v>
      </c>
    </row>
    <row r="29" spans="1:7" ht="10.15" customHeight="1" x14ac:dyDescent="0.2">
      <c r="A29" s="259" t="s">
        <v>616</v>
      </c>
      <c r="B29" s="260">
        <v>0</v>
      </c>
      <c r="C29" s="260">
        <v>0</v>
      </c>
      <c r="D29" s="261">
        <f t="shared" si="1"/>
        <v>0</v>
      </c>
      <c r="E29" s="260">
        <v>0</v>
      </c>
      <c r="F29" s="260">
        <v>0</v>
      </c>
      <c r="G29" s="261">
        <f t="shared" si="2"/>
        <v>0</v>
      </c>
    </row>
    <row r="30" spans="1:7" ht="10.5" customHeight="1" x14ac:dyDescent="0.2">
      <c r="A30" s="259" t="s">
        <v>617</v>
      </c>
      <c r="B30" s="260">
        <v>0</v>
      </c>
      <c r="C30" s="260">
        <v>0</v>
      </c>
      <c r="D30" s="261">
        <f t="shared" si="1"/>
        <v>0</v>
      </c>
      <c r="E30" s="260">
        <v>0</v>
      </c>
      <c r="F30" s="260">
        <v>0</v>
      </c>
      <c r="G30" s="261">
        <f t="shared" si="2"/>
        <v>0</v>
      </c>
    </row>
    <row r="31" spans="1:7" ht="12" x14ac:dyDescent="0.2">
      <c r="A31" s="259" t="s">
        <v>530</v>
      </c>
      <c r="B31" s="260">
        <v>0</v>
      </c>
      <c r="C31" s="260">
        <v>0</v>
      </c>
      <c r="D31" s="261">
        <f t="shared" si="1"/>
        <v>0</v>
      </c>
      <c r="E31" s="260">
        <v>0</v>
      </c>
      <c r="F31" s="260">
        <v>0</v>
      </c>
      <c r="G31" s="261">
        <f t="shared" si="2"/>
        <v>0</v>
      </c>
    </row>
    <row r="32" spans="1:7" ht="13.9" customHeight="1" x14ac:dyDescent="0.2">
      <c r="A32" s="259" t="s">
        <v>529</v>
      </c>
      <c r="B32" s="260">
        <v>0</v>
      </c>
      <c r="C32" s="260">
        <v>0</v>
      </c>
      <c r="D32" s="261">
        <f t="shared" si="1"/>
        <v>0</v>
      </c>
      <c r="E32" s="260">
        <v>0</v>
      </c>
      <c r="F32" s="260">
        <v>0</v>
      </c>
      <c r="G32" s="261">
        <f t="shared" si="2"/>
        <v>0</v>
      </c>
    </row>
    <row r="33" spans="1:7" ht="10.5" customHeight="1" x14ac:dyDescent="0.2">
      <c r="A33" s="259" t="s">
        <v>531</v>
      </c>
      <c r="B33" s="260">
        <v>0</v>
      </c>
      <c r="C33" s="260">
        <v>0</v>
      </c>
      <c r="D33" s="261">
        <f t="shared" si="1"/>
        <v>0</v>
      </c>
      <c r="E33" s="260">
        <v>0</v>
      </c>
      <c r="F33" s="260">
        <v>0</v>
      </c>
      <c r="G33" s="261">
        <f t="shared" si="2"/>
        <v>0</v>
      </c>
    </row>
    <row r="34" spans="1:7" ht="10.5" customHeight="1" x14ac:dyDescent="0.2">
      <c r="A34" s="259" t="s">
        <v>532</v>
      </c>
      <c r="B34" s="260">
        <v>0</v>
      </c>
      <c r="C34" s="260">
        <v>0</v>
      </c>
      <c r="D34" s="261">
        <f t="shared" si="1"/>
        <v>0</v>
      </c>
      <c r="E34" s="260">
        <v>0</v>
      </c>
      <c r="F34" s="260">
        <v>0</v>
      </c>
      <c r="G34" s="261">
        <f t="shared" si="2"/>
        <v>0</v>
      </c>
    </row>
    <row r="35" spans="1:7" ht="10.5" customHeight="1" x14ac:dyDescent="0.2">
      <c r="A35" s="259" t="s">
        <v>533</v>
      </c>
      <c r="B35" s="260">
        <v>0</v>
      </c>
      <c r="C35" s="260">
        <v>0</v>
      </c>
      <c r="D35" s="261">
        <f t="shared" si="1"/>
        <v>0</v>
      </c>
      <c r="E35" s="260">
        <v>0</v>
      </c>
      <c r="F35" s="260">
        <v>0</v>
      </c>
      <c r="G35" s="261">
        <f t="shared" si="2"/>
        <v>0</v>
      </c>
    </row>
    <row r="36" spans="1:7" ht="13.5" customHeight="1" x14ac:dyDescent="0.2">
      <c r="A36" s="259"/>
      <c r="B36" s="260"/>
      <c r="C36" s="260"/>
      <c r="D36" s="260"/>
      <c r="E36" s="260"/>
      <c r="F36" s="260"/>
      <c r="G36" s="260"/>
    </row>
    <row r="37" spans="1:7" ht="14.25" customHeight="1" x14ac:dyDescent="0.2">
      <c r="A37" s="209" t="s">
        <v>415</v>
      </c>
      <c r="B37" s="262">
        <f>B6+B9+B13+B21+B26</f>
        <v>1137907129.6599998</v>
      </c>
      <c r="C37" s="262">
        <f t="shared" ref="C37:G37" si="7">C6+C9+C13+C21+C26</f>
        <v>272208639.52999997</v>
      </c>
      <c r="D37" s="262">
        <f t="shared" si="7"/>
        <v>1410115769.1900001</v>
      </c>
      <c r="E37" s="262">
        <f t="shared" si="7"/>
        <v>323934557.1500001</v>
      </c>
      <c r="F37" s="262">
        <f t="shared" si="7"/>
        <v>323394468.27000004</v>
      </c>
      <c r="G37" s="262">
        <f t="shared" si="7"/>
        <v>1086181212.04</v>
      </c>
    </row>
    <row r="38" spans="1:7" x14ac:dyDescent="0.2">
      <c r="A38" s="3"/>
    </row>
    <row r="39" spans="1:7" ht="15" x14ac:dyDescent="0.25">
      <c r="A39" s="3" t="s">
        <v>428</v>
      </c>
      <c r="B39"/>
      <c r="C39"/>
      <c r="D39"/>
      <c r="E39"/>
      <c r="F39"/>
      <c r="G39"/>
    </row>
  </sheetData>
  <sheetProtection formatCells="0" formatColumns="0" formatRows="0" autoFilter="0"/>
  <protectedRanges>
    <protectedRange sqref="A37 A38:G65435" name="Rango1_1"/>
    <protectedRange sqref="A10:A17 A19:A21 A23:A24 A26:A29 A7:A8 A31:A35" name="Rango1_3_1"/>
    <protectedRange sqref="B4:G5" name="Rango1_2_2_1"/>
    <protectedRange sqref="A36" name="Rango1_1_2_1"/>
    <protectedRange sqref="B7:C8 B22:C25 B36:G36 B10:C12 B27:C35 E7:F8 B6:G6 E10:F12 B9:G9 B14:C20 E14:F20 B13:G13 E22:F25 B21:G21 E27:F35 B26:G26" name="Rango1_3"/>
    <protectedRange sqref="D7:D8 G7:G8 D10:D12 G10:G12 D14:D20 G14:G20 D22:D25 G22:G25 D27:D35 G27:G35" name="Rango1_2_2"/>
    <protectedRange sqref="B37:G37" name="Rango1_1_2"/>
  </protectedRanges>
  <mergeCells count="4">
    <mergeCell ref="A1:G1"/>
    <mergeCell ref="A2:A3"/>
    <mergeCell ref="B2:F2"/>
    <mergeCell ref="G2:G3"/>
  </mergeCells>
  <pageMargins left="0.31496062992125984" right="0.31496062992125984" top="0.74803149606299213" bottom="0.74803149606299213" header="0.31496062992125984" footer="0.31496062992125984"/>
  <pageSetup scale="8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O10" sqref="O10"/>
    </sheetView>
  </sheetViews>
  <sheetFormatPr baseColWidth="10" defaultColWidth="9.140625" defaultRowHeight="12" x14ac:dyDescent="0.2"/>
  <cols>
    <col min="1" max="1" width="10" style="231" customWidth="1"/>
    <col min="2" max="2" width="59.42578125" style="231" customWidth="1"/>
    <col min="3" max="3" width="16.7109375" style="231" customWidth="1"/>
    <col min="4" max="4" width="11.7109375" style="231" customWidth="1"/>
    <col min="5" max="5" width="12.7109375" style="231" customWidth="1"/>
    <col min="6" max="6" width="13.28515625" style="231" customWidth="1"/>
    <col min="7" max="7" width="13.5703125" style="231" customWidth="1"/>
    <col min="8" max="8" width="11.140625" style="231" customWidth="1"/>
    <col min="9" max="9" width="9.140625" style="231" customWidth="1"/>
    <col min="10" max="10" width="18" style="231" bestFit="1" customWidth="1"/>
    <col min="11" max="16384" width="9.140625" style="231"/>
  </cols>
  <sheetData>
    <row r="1" spans="1:10" ht="18.95" customHeight="1" x14ac:dyDescent="0.2">
      <c r="A1" s="512" t="s">
        <v>636</v>
      </c>
      <c r="B1" s="513"/>
      <c r="C1" s="513"/>
      <c r="D1" s="513"/>
      <c r="E1" s="513"/>
      <c r="F1" s="513"/>
      <c r="G1" s="229" t="s">
        <v>0</v>
      </c>
      <c r="H1" s="230">
        <v>2026</v>
      </c>
    </row>
    <row r="2" spans="1:10" ht="18.95" customHeight="1" x14ac:dyDescent="0.2">
      <c r="A2" s="512" t="s">
        <v>534</v>
      </c>
      <c r="B2" s="513"/>
      <c r="C2" s="513"/>
      <c r="D2" s="513"/>
      <c r="E2" s="513"/>
      <c r="F2" s="513"/>
      <c r="G2" s="229" t="s">
        <v>2</v>
      </c>
      <c r="H2" s="230" t="s">
        <v>3</v>
      </c>
    </row>
    <row r="3" spans="1:10" ht="18.95" customHeight="1" x14ac:dyDescent="0.2">
      <c r="A3" s="509" t="s">
        <v>677</v>
      </c>
      <c r="B3" s="510"/>
      <c r="C3" s="510"/>
      <c r="D3" s="510"/>
      <c r="E3" s="510"/>
      <c r="F3" s="510"/>
      <c r="G3" s="229" t="s">
        <v>4</v>
      </c>
      <c r="H3" s="230">
        <v>1</v>
      </c>
    </row>
    <row r="4" spans="1:10" x14ac:dyDescent="0.2">
      <c r="A4" s="509" t="s">
        <v>596</v>
      </c>
      <c r="B4" s="510"/>
      <c r="C4" s="510"/>
      <c r="D4" s="510"/>
      <c r="E4" s="510"/>
      <c r="F4" s="510"/>
      <c r="G4" s="232"/>
      <c r="H4" s="232"/>
    </row>
    <row r="5" spans="1:10" x14ac:dyDescent="0.2">
      <c r="A5" s="233" t="s">
        <v>535</v>
      </c>
      <c r="B5" s="234"/>
      <c r="C5" s="234"/>
      <c r="D5" s="234"/>
      <c r="E5" s="234"/>
      <c r="F5" s="234"/>
      <c r="G5" s="234"/>
      <c r="H5" s="234"/>
    </row>
    <row r="8" spans="1:10" x14ac:dyDescent="0.2">
      <c r="A8" s="235" t="s">
        <v>536</v>
      </c>
      <c r="B8" s="235" t="s">
        <v>100</v>
      </c>
      <c r="C8" s="235" t="s">
        <v>239</v>
      </c>
      <c r="D8" s="235" t="s">
        <v>537</v>
      </c>
      <c r="E8" s="235" t="s">
        <v>538</v>
      </c>
      <c r="F8" s="235" t="s">
        <v>242</v>
      </c>
      <c r="G8" s="235" t="s">
        <v>539</v>
      </c>
      <c r="H8" s="235" t="s">
        <v>540</v>
      </c>
      <c r="I8" s="235" t="s">
        <v>541</v>
      </c>
      <c r="J8" s="235" t="s">
        <v>542</v>
      </c>
    </row>
    <row r="9" spans="1:10" s="237" customFormat="1" x14ac:dyDescent="0.2">
      <c r="A9" s="236">
        <v>7000</v>
      </c>
      <c r="B9" s="237" t="s">
        <v>543</v>
      </c>
    </row>
    <row r="10" spans="1:10" x14ac:dyDescent="0.2">
      <c r="A10" s="231">
        <v>7110</v>
      </c>
      <c r="B10" s="231" t="s">
        <v>539</v>
      </c>
      <c r="C10" s="238">
        <v>0</v>
      </c>
      <c r="D10" s="238">
        <v>0</v>
      </c>
      <c r="E10" s="238">
        <v>0</v>
      </c>
      <c r="F10" s="238">
        <f>C10+D10+E10</f>
        <v>0</v>
      </c>
      <c r="G10" s="238" t="str">
        <f>+IF(OR(C10&lt;&gt;0,C11&lt;&gt;0,C12&lt;&gt;0,C13&lt;&gt;0,C14&lt;&gt;0,C15&lt;&gt;0,C16&lt;&gt;0,C17&lt;&gt;0,C18&lt;&gt;0,C19&lt;&gt;0,C20&lt;&gt;0,C21&lt;&gt;0,C22&lt;&gt;0,C23&lt;&gt;0,C24&lt;&gt;0,C25&lt;&gt;0,C26&lt;&gt;0,C27&lt;&gt;0,C28&lt;&gt;0,C29&lt;&gt;0,C30&lt;&gt;0,C31&lt;&gt;0,C32&lt;&gt;0,C33&lt;&gt;0,C34&lt;&gt;0,C35&lt;&gt;0),"","SIN INFORMACIÓN QUE REVELAR")</f>
        <v/>
      </c>
      <c r="H10" s="238"/>
    </row>
    <row r="11" spans="1:10" x14ac:dyDescent="0.2">
      <c r="A11" s="231">
        <v>7120</v>
      </c>
      <c r="B11" s="231" t="s">
        <v>544</v>
      </c>
      <c r="C11" s="238">
        <v>0</v>
      </c>
      <c r="D11" s="238">
        <v>0</v>
      </c>
      <c r="E11" s="238">
        <v>0</v>
      </c>
      <c r="F11" s="238">
        <f t="shared" ref="F11:F35" si="0">C11+D11+E11</f>
        <v>0</v>
      </c>
      <c r="G11" s="238"/>
      <c r="H11" s="238"/>
    </row>
    <row r="12" spans="1:10" x14ac:dyDescent="0.2">
      <c r="A12" s="231">
        <v>7130</v>
      </c>
      <c r="B12" s="231" t="s">
        <v>545</v>
      </c>
      <c r="C12" s="238">
        <v>0</v>
      </c>
      <c r="D12" s="238">
        <v>0</v>
      </c>
      <c r="E12" s="238">
        <v>0</v>
      </c>
      <c r="F12" s="238">
        <f t="shared" si="0"/>
        <v>0</v>
      </c>
      <c r="G12" s="238"/>
      <c r="H12" s="238"/>
    </row>
    <row r="13" spans="1:10" x14ac:dyDescent="0.2">
      <c r="A13" s="231">
        <v>7140</v>
      </c>
      <c r="B13" s="231" t="s">
        <v>546</v>
      </c>
      <c r="C13" s="238">
        <v>0</v>
      </c>
      <c r="D13" s="238">
        <v>0</v>
      </c>
      <c r="E13" s="238">
        <v>0</v>
      </c>
      <c r="F13" s="238">
        <f t="shared" si="0"/>
        <v>0</v>
      </c>
      <c r="G13" s="238"/>
      <c r="H13" s="238"/>
    </row>
    <row r="14" spans="1:10" x14ac:dyDescent="0.2">
      <c r="A14" s="231">
        <v>7150</v>
      </c>
      <c r="B14" s="231" t="s">
        <v>547</v>
      </c>
      <c r="C14" s="238">
        <v>0</v>
      </c>
      <c r="D14" s="238">
        <v>0</v>
      </c>
      <c r="E14" s="238">
        <v>0</v>
      </c>
      <c r="F14" s="238">
        <f t="shared" si="0"/>
        <v>0</v>
      </c>
      <c r="G14" s="238"/>
      <c r="H14" s="238"/>
    </row>
    <row r="15" spans="1:10" x14ac:dyDescent="0.2">
      <c r="A15" s="231">
        <v>7160</v>
      </c>
      <c r="B15" s="231" t="s">
        <v>548</v>
      </c>
      <c r="C15" s="238">
        <v>0</v>
      </c>
      <c r="D15" s="238">
        <v>0</v>
      </c>
      <c r="E15" s="238">
        <v>0</v>
      </c>
      <c r="F15" s="238">
        <f t="shared" si="0"/>
        <v>0</v>
      </c>
      <c r="G15" s="238"/>
      <c r="H15" s="238"/>
    </row>
    <row r="16" spans="1:10" x14ac:dyDescent="0.2">
      <c r="A16" s="231">
        <v>7210</v>
      </c>
      <c r="B16" s="231" t="s">
        <v>549</v>
      </c>
      <c r="C16" s="238">
        <v>0</v>
      </c>
      <c r="D16" s="238">
        <v>0</v>
      </c>
      <c r="E16" s="238">
        <v>0</v>
      </c>
      <c r="F16" s="238">
        <f t="shared" si="0"/>
        <v>0</v>
      </c>
      <c r="G16" s="238"/>
      <c r="H16" s="238"/>
    </row>
    <row r="17" spans="1:8" x14ac:dyDescent="0.2">
      <c r="A17" s="231">
        <v>7220</v>
      </c>
      <c r="B17" s="231" t="s">
        <v>550</v>
      </c>
      <c r="C17" s="238">
        <v>0</v>
      </c>
      <c r="D17" s="238">
        <v>0</v>
      </c>
      <c r="E17" s="238">
        <v>0</v>
      </c>
      <c r="F17" s="238">
        <f t="shared" si="0"/>
        <v>0</v>
      </c>
      <c r="G17" s="238"/>
      <c r="H17" s="238"/>
    </row>
    <row r="18" spans="1:8" x14ac:dyDescent="0.2">
      <c r="A18" s="231">
        <v>7230</v>
      </c>
      <c r="B18" s="231" t="s">
        <v>551</v>
      </c>
      <c r="C18" s="238">
        <v>0</v>
      </c>
      <c r="D18" s="238">
        <v>0</v>
      </c>
      <c r="E18" s="238">
        <v>0</v>
      </c>
      <c r="F18" s="238">
        <f t="shared" si="0"/>
        <v>0</v>
      </c>
      <c r="G18" s="238"/>
      <c r="H18" s="238"/>
    </row>
    <row r="19" spans="1:8" x14ac:dyDescent="0.2">
      <c r="A19" s="231">
        <v>7240</v>
      </c>
      <c r="B19" s="231" t="s">
        <v>552</v>
      </c>
      <c r="C19" s="238">
        <v>0</v>
      </c>
      <c r="D19" s="238">
        <v>0</v>
      </c>
      <c r="E19" s="238">
        <v>0</v>
      </c>
      <c r="F19" s="238">
        <f t="shared" si="0"/>
        <v>0</v>
      </c>
      <c r="G19" s="238"/>
      <c r="H19" s="238"/>
    </row>
    <row r="20" spans="1:8" x14ac:dyDescent="0.2">
      <c r="A20" s="231">
        <v>7250</v>
      </c>
      <c r="B20" s="231" t="s">
        <v>553</v>
      </c>
      <c r="C20" s="238">
        <v>0</v>
      </c>
      <c r="D20" s="238">
        <v>0</v>
      </c>
      <c r="E20" s="238">
        <v>0</v>
      </c>
      <c r="F20" s="238">
        <f t="shared" si="0"/>
        <v>0</v>
      </c>
      <c r="G20" s="238"/>
      <c r="H20" s="238"/>
    </row>
    <row r="21" spans="1:8" x14ac:dyDescent="0.2">
      <c r="A21" s="231">
        <v>7260</v>
      </c>
      <c r="B21" s="231" t="s">
        <v>554</v>
      </c>
      <c r="C21" s="238">
        <v>0</v>
      </c>
      <c r="D21" s="238">
        <v>0</v>
      </c>
      <c r="E21" s="238">
        <v>0</v>
      </c>
      <c r="F21" s="238">
        <f t="shared" si="0"/>
        <v>0</v>
      </c>
      <c r="G21" s="238"/>
      <c r="H21" s="238"/>
    </row>
    <row r="22" spans="1:8" x14ac:dyDescent="0.2">
      <c r="A22" s="231">
        <v>7310</v>
      </c>
      <c r="B22" s="231" t="s">
        <v>555</v>
      </c>
      <c r="C22" s="238">
        <v>0</v>
      </c>
      <c r="D22" s="238">
        <v>0</v>
      </c>
      <c r="E22" s="238">
        <v>0</v>
      </c>
      <c r="F22" s="238">
        <f t="shared" si="0"/>
        <v>0</v>
      </c>
      <c r="G22" s="238"/>
      <c r="H22" s="238"/>
    </row>
    <row r="23" spans="1:8" x14ac:dyDescent="0.2">
      <c r="A23" s="231">
        <v>7320</v>
      </c>
      <c r="B23" s="231" t="s">
        <v>556</v>
      </c>
      <c r="C23" s="238">
        <v>0</v>
      </c>
      <c r="D23" s="238">
        <v>0</v>
      </c>
      <c r="E23" s="238">
        <v>0</v>
      </c>
      <c r="F23" s="238">
        <f t="shared" si="0"/>
        <v>0</v>
      </c>
      <c r="G23" s="238"/>
      <c r="H23" s="238"/>
    </row>
    <row r="24" spans="1:8" x14ac:dyDescent="0.2">
      <c r="A24" s="231">
        <v>7330</v>
      </c>
      <c r="B24" s="231" t="s">
        <v>557</v>
      </c>
      <c r="C24" s="238">
        <v>0</v>
      </c>
      <c r="D24" s="238">
        <v>0</v>
      </c>
      <c r="E24" s="238">
        <v>0</v>
      </c>
      <c r="F24" s="238">
        <f t="shared" si="0"/>
        <v>0</v>
      </c>
      <c r="G24" s="238"/>
      <c r="H24" s="238"/>
    </row>
    <row r="25" spans="1:8" x14ac:dyDescent="0.2">
      <c r="A25" s="231">
        <v>7340</v>
      </c>
      <c r="B25" s="231" t="s">
        <v>558</v>
      </c>
      <c r="C25" s="238">
        <v>0</v>
      </c>
      <c r="D25" s="238">
        <v>0</v>
      </c>
      <c r="E25" s="238">
        <v>0</v>
      </c>
      <c r="F25" s="238">
        <f t="shared" si="0"/>
        <v>0</v>
      </c>
      <c r="G25" s="238"/>
      <c r="H25" s="238"/>
    </row>
    <row r="26" spans="1:8" x14ac:dyDescent="0.2">
      <c r="A26" s="231">
        <v>7350</v>
      </c>
      <c r="B26" s="231" t="s">
        <v>559</v>
      </c>
      <c r="C26" s="238">
        <v>0</v>
      </c>
      <c r="D26" s="238">
        <v>0</v>
      </c>
      <c r="E26" s="238">
        <v>0</v>
      </c>
      <c r="F26" s="238">
        <f t="shared" si="0"/>
        <v>0</v>
      </c>
      <c r="G26" s="238"/>
      <c r="H26" s="238"/>
    </row>
    <row r="27" spans="1:8" x14ac:dyDescent="0.2">
      <c r="A27" s="231">
        <v>7360</v>
      </c>
      <c r="B27" s="231" t="s">
        <v>560</v>
      </c>
      <c r="C27" s="238">
        <v>0</v>
      </c>
      <c r="D27" s="238">
        <v>0</v>
      </c>
      <c r="E27" s="238">
        <v>0</v>
      </c>
      <c r="F27" s="238">
        <f t="shared" si="0"/>
        <v>0</v>
      </c>
      <c r="G27" s="238"/>
      <c r="H27" s="238"/>
    </row>
    <row r="28" spans="1:8" x14ac:dyDescent="0.2">
      <c r="A28" s="231">
        <v>7410</v>
      </c>
      <c r="B28" s="231" t="s">
        <v>561</v>
      </c>
      <c r="C28" s="238">
        <v>2849245.68</v>
      </c>
      <c r="D28" s="238">
        <v>0</v>
      </c>
      <c r="E28" s="238">
        <v>0</v>
      </c>
      <c r="F28" s="238">
        <f t="shared" si="0"/>
        <v>2849245.68</v>
      </c>
      <c r="G28" s="238"/>
      <c r="H28" s="238"/>
    </row>
    <row r="29" spans="1:8" x14ac:dyDescent="0.2">
      <c r="A29" s="231">
        <v>7420</v>
      </c>
      <c r="B29" s="231" t="s">
        <v>562</v>
      </c>
      <c r="C29" s="238">
        <v>-2849245.68</v>
      </c>
      <c r="D29" s="238">
        <v>0</v>
      </c>
      <c r="E29" s="238">
        <v>0</v>
      </c>
      <c r="F29" s="238">
        <f t="shared" si="0"/>
        <v>-2849245.68</v>
      </c>
      <c r="G29" s="238"/>
      <c r="H29" s="238"/>
    </row>
    <row r="30" spans="1:8" x14ac:dyDescent="0.2">
      <c r="A30" s="231">
        <v>7510</v>
      </c>
      <c r="B30" s="231" t="s">
        <v>563</v>
      </c>
      <c r="C30" s="238">
        <v>0</v>
      </c>
      <c r="D30" s="238">
        <v>0</v>
      </c>
      <c r="E30" s="238">
        <v>0</v>
      </c>
      <c r="F30" s="238">
        <f t="shared" si="0"/>
        <v>0</v>
      </c>
      <c r="G30" s="238"/>
      <c r="H30" s="238"/>
    </row>
    <row r="31" spans="1:8" x14ac:dyDescent="0.2">
      <c r="A31" s="231">
        <v>7520</v>
      </c>
      <c r="B31" s="231" t="s">
        <v>564</v>
      </c>
      <c r="C31" s="238">
        <v>0</v>
      </c>
      <c r="D31" s="238">
        <v>0</v>
      </c>
      <c r="E31" s="238">
        <v>0</v>
      </c>
      <c r="F31" s="238">
        <f t="shared" si="0"/>
        <v>0</v>
      </c>
      <c r="G31" s="238"/>
      <c r="H31" s="238"/>
    </row>
    <row r="32" spans="1:8" x14ac:dyDescent="0.2">
      <c r="A32" s="231">
        <v>7610</v>
      </c>
      <c r="B32" s="231" t="s">
        <v>565</v>
      </c>
      <c r="C32" s="238">
        <v>0</v>
      </c>
      <c r="D32" s="238">
        <v>0</v>
      </c>
      <c r="E32" s="238">
        <v>0</v>
      </c>
      <c r="F32" s="238">
        <f t="shared" si="0"/>
        <v>0</v>
      </c>
      <c r="G32" s="238"/>
      <c r="H32" s="238"/>
    </row>
    <row r="33" spans="1:8" x14ac:dyDescent="0.2">
      <c r="A33" s="231">
        <v>7620</v>
      </c>
      <c r="B33" s="231" t="s">
        <v>566</v>
      </c>
      <c r="C33" s="238">
        <v>0</v>
      </c>
      <c r="D33" s="238">
        <v>0</v>
      </c>
      <c r="E33" s="238">
        <v>0</v>
      </c>
      <c r="F33" s="238">
        <f t="shared" si="0"/>
        <v>0</v>
      </c>
      <c r="G33" s="238"/>
      <c r="H33" s="238"/>
    </row>
    <row r="34" spans="1:8" x14ac:dyDescent="0.2">
      <c r="A34" s="231">
        <v>7630</v>
      </c>
      <c r="B34" s="231" t="s">
        <v>567</v>
      </c>
      <c r="C34" s="238">
        <v>0</v>
      </c>
      <c r="D34" s="238">
        <v>0</v>
      </c>
      <c r="E34" s="238">
        <v>0</v>
      </c>
      <c r="F34" s="238">
        <f t="shared" si="0"/>
        <v>0</v>
      </c>
      <c r="G34" s="238"/>
      <c r="H34" s="238"/>
    </row>
    <row r="35" spans="1:8" x14ac:dyDescent="0.2">
      <c r="A35" s="231">
        <v>7640</v>
      </c>
      <c r="B35" s="231" t="s">
        <v>568</v>
      </c>
      <c r="C35" s="238">
        <v>0</v>
      </c>
      <c r="D35" s="238">
        <v>0</v>
      </c>
      <c r="E35" s="238">
        <v>0</v>
      </c>
      <c r="F35" s="238">
        <f t="shared" si="0"/>
        <v>0</v>
      </c>
      <c r="G35" s="238"/>
      <c r="H35" s="238"/>
    </row>
    <row r="36" spans="1:8" x14ac:dyDescent="0.2">
      <c r="C36" s="238"/>
      <c r="D36" s="238"/>
      <c r="E36" s="238"/>
      <c r="F36" s="238"/>
    </row>
    <row r="37" spans="1:8" s="237" customFormat="1" x14ac:dyDescent="0.2">
      <c r="A37" s="236">
        <v>8000</v>
      </c>
      <c r="B37" s="237" t="s">
        <v>569</v>
      </c>
    </row>
    <row r="38" spans="1:8" x14ac:dyDescent="0.2">
      <c r="C38" s="238"/>
      <c r="D38" s="238"/>
      <c r="E38" s="238"/>
      <c r="F38" s="238"/>
    </row>
    <row r="39" spans="1:8" x14ac:dyDescent="0.2">
      <c r="B39" s="511" t="s">
        <v>570</v>
      </c>
      <c r="C39" s="511"/>
      <c r="D39" s="238"/>
      <c r="E39" s="238"/>
      <c r="F39" s="238"/>
    </row>
    <row r="40" spans="1:8" x14ac:dyDescent="0.2">
      <c r="B40" s="239" t="s">
        <v>100</v>
      </c>
      <c r="C40" s="240">
        <f>H1</f>
        <v>2026</v>
      </c>
      <c r="D40" s="238"/>
      <c r="E40" s="238"/>
      <c r="F40" s="238"/>
    </row>
    <row r="41" spans="1:8" x14ac:dyDescent="0.2">
      <c r="A41" s="231">
        <v>8110</v>
      </c>
      <c r="B41" s="241" t="s">
        <v>571</v>
      </c>
      <c r="C41" s="242">
        <v>1137907129.6600001</v>
      </c>
      <c r="D41" s="238"/>
      <c r="E41" s="238"/>
      <c r="F41" s="238"/>
    </row>
    <row r="42" spans="1:8" x14ac:dyDescent="0.2">
      <c r="A42" s="231">
        <v>8120</v>
      </c>
      <c r="B42" s="241" t="s">
        <v>572</v>
      </c>
      <c r="C42" s="242">
        <v>-792140367.67999995</v>
      </c>
      <c r="D42" s="238"/>
      <c r="E42" s="238"/>
      <c r="F42" s="238"/>
    </row>
    <row r="43" spans="1:8" x14ac:dyDescent="0.2">
      <c r="A43" s="231">
        <v>8130</v>
      </c>
      <c r="B43" s="241" t="s">
        <v>573</v>
      </c>
      <c r="C43" s="242">
        <v>22926805.41</v>
      </c>
      <c r="D43" s="238"/>
      <c r="E43" s="238"/>
      <c r="F43" s="238"/>
    </row>
    <row r="44" spans="1:8" x14ac:dyDescent="0.2">
      <c r="A44" s="231">
        <v>8140</v>
      </c>
      <c r="B44" s="241" t="s">
        <v>574</v>
      </c>
      <c r="C44" s="242">
        <v>-1207396.54</v>
      </c>
      <c r="D44" s="238"/>
      <c r="E44" s="238"/>
      <c r="F44" s="238"/>
    </row>
    <row r="45" spans="1:8" x14ac:dyDescent="0.2">
      <c r="A45" s="231">
        <v>8150</v>
      </c>
      <c r="B45" s="241" t="s">
        <v>575</v>
      </c>
      <c r="C45" s="242">
        <v>-367486170.85000002</v>
      </c>
      <c r="D45" s="238"/>
      <c r="E45" s="238"/>
      <c r="F45" s="238"/>
    </row>
    <row r="46" spans="1:8" x14ac:dyDescent="0.2">
      <c r="B46" s="243"/>
      <c r="C46" s="244"/>
      <c r="D46" s="238"/>
      <c r="E46" s="238"/>
      <c r="F46" s="238"/>
    </row>
    <row r="47" spans="1:8" x14ac:dyDescent="0.2">
      <c r="B47" s="245"/>
      <c r="C47" s="246"/>
      <c r="D47" s="238"/>
      <c r="E47" s="238"/>
      <c r="F47" s="238"/>
    </row>
    <row r="48" spans="1:8" x14ac:dyDescent="0.2">
      <c r="B48" s="511" t="s">
        <v>576</v>
      </c>
      <c r="C48" s="511"/>
    </row>
    <row r="49" spans="1:3" x14ac:dyDescent="0.2">
      <c r="B49" s="247" t="s">
        <v>100</v>
      </c>
      <c r="C49" s="240">
        <f>H1</f>
        <v>2026</v>
      </c>
    </row>
    <row r="50" spans="1:3" x14ac:dyDescent="0.2">
      <c r="A50" s="231">
        <v>8210</v>
      </c>
      <c r="B50" s="241" t="s">
        <v>577</v>
      </c>
      <c r="C50" s="248">
        <v>-1137907129.6600001</v>
      </c>
    </row>
    <row r="51" spans="1:3" x14ac:dyDescent="0.2">
      <c r="A51" s="231">
        <v>8220</v>
      </c>
      <c r="B51" s="241" t="s">
        <v>578</v>
      </c>
      <c r="C51" s="248">
        <v>469724090</v>
      </c>
    </row>
    <row r="52" spans="1:3" x14ac:dyDescent="0.2">
      <c r="A52" s="231">
        <v>8230</v>
      </c>
      <c r="B52" s="241" t="s">
        <v>579</v>
      </c>
      <c r="C52" s="248">
        <v>-272208639.52999997</v>
      </c>
    </row>
    <row r="53" spans="1:3" x14ac:dyDescent="0.2">
      <c r="A53" s="231">
        <v>8240</v>
      </c>
      <c r="B53" s="241" t="s">
        <v>580</v>
      </c>
      <c r="C53" s="248">
        <v>616457122.03999996</v>
      </c>
    </row>
    <row r="54" spans="1:3" x14ac:dyDescent="0.2">
      <c r="A54" s="231">
        <v>8250</v>
      </c>
      <c r="B54" s="241" t="s">
        <v>581</v>
      </c>
      <c r="C54" s="248">
        <v>0</v>
      </c>
    </row>
    <row r="55" spans="1:3" x14ac:dyDescent="0.2">
      <c r="A55" s="231">
        <v>8260</v>
      </c>
      <c r="B55" s="241" t="s">
        <v>582</v>
      </c>
      <c r="C55" s="248">
        <v>540088.88</v>
      </c>
    </row>
    <row r="56" spans="1:3" x14ac:dyDescent="0.2">
      <c r="A56" s="231">
        <v>8270</v>
      </c>
      <c r="B56" s="241" t="s">
        <v>583</v>
      </c>
      <c r="C56" s="248">
        <v>323394468.26999998</v>
      </c>
    </row>
    <row r="58" spans="1:3" x14ac:dyDescent="0.2">
      <c r="B58" s="249" t="s">
        <v>154</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31496062992125984" right="0.31496062992125984" top="0.35433070866141736" bottom="0.35433070866141736" header="0.31496062992125984" footer="0.31496062992125984"/>
  <pageSetup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zoomScaleNormal="100" workbookViewId="0">
      <selection activeCell="U15" sqref="U15"/>
    </sheetView>
  </sheetViews>
  <sheetFormatPr baseColWidth="10" defaultColWidth="11.42578125" defaultRowHeight="11.25" x14ac:dyDescent="0.2"/>
  <cols>
    <col min="1" max="1" width="12.5703125" style="3" customWidth="1"/>
    <col min="2" max="2" width="34" style="3" customWidth="1"/>
    <col min="3" max="3" width="10.7109375" style="3" customWidth="1"/>
    <col min="4" max="4" width="12.85546875" style="9" customWidth="1"/>
    <col min="5" max="5" width="10.7109375" style="3" customWidth="1"/>
    <col min="6" max="6" width="13.85546875" style="9" customWidth="1"/>
    <col min="7" max="7" width="12.5703125" style="9" customWidth="1"/>
    <col min="8" max="8" width="10.7109375" style="3" customWidth="1"/>
    <col min="9" max="9" width="13" style="12" customWidth="1"/>
    <col min="10" max="10" width="8.85546875" style="3" customWidth="1"/>
    <col min="11" max="11" width="13.85546875" style="12" customWidth="1"/>
    <col min="12" max="12" width="11.42578125" style="9" customWidth="1"/>
    <col min="13" max="13" width="35.85546875" style="3" hidden="1" customWidth="1"/>
    <col min="14" max="16384" width="11.42578125" style="3"/>
  </cols>
  <sheetData>
    <row r="1" spans="1:13" x14ac:dyDescent="0.2">
      <c r="A1" s="431" t="s">
        <v>636</v>
      </c>
      <c r="B1" s="431"/>
      <c r="C1" s="431"/>
      <c r="D1" s="431"/>
      <c r="E1" s="431"/>
      <c r="F1" s="431"/>
      <c r="G1" s="431"/>
      <c r="H1" s="431"/>
      <c r="I1" s="431"/>
      <c r="J1" s="431"/>
      <c r="K1" s="1" t="s">
        <v>0</v>
      </c>
      <c r="L1" s="2">
        <v>2026</v>
      </c>
    </row>
    <row r="2" spans="1:13" x14ac:dyDescent="0.2">
      <c r="A2" s="431" t="s">
        <v>1</v>
      </c>
      <c r="B2" s="431"/>
      <c r="C2" s="431"/>
      <c r="D2" s="431"/>
      <c r="E2" s="431"/>
      <c r="F2" s="431"/>
      <c r="G2" s="431"/>
      <c r="H2" s="431"/>
      <c r="I2" s="431"/>
      <c r="J2" s="431"/>
      <c r="K2" s="1" t="s">
        <v>2</v>
      </c>
      <c r="L2" s="2" t="s">
        <v>3</v>
      </c>
    </row>
    <row r="3" spans="1:13" x14ac:dyDescent="0.2">
      <c r="A3" s="431" t="s">
        <v>637</v>
      </c>
      <c r="B3" s="431"/>
      <c r="C3" s="431"/>
      <c r="D3" s="431"/>
      <c r="E3" s="431"/>
      <c r="F3" s="431"/>
      <c r="G3" s="431"/>
      <c r="H3" s="431"/>
      <c r="I3" s="431"/>
      <c r="J3" s="431"/>
      <c r="K3" s="1" t="s">
        <v>4</v>
      </c>
      <c r="L3" s="2">
        <v>1</v>
      </c>
    </row>
    <row r="4" spans="1:13" ht="12" thickBot="1" x14ac:dyDescent="0.25"/>
    <row r="5" spans="1:13" ht="15.75" customHeight="1" thickBot="1" x14ac:dyDescent="0.25">
      <c r="A5" s="449" t="s">
        <v>5</v>
      </c>
      <c r="B5" s="457" t="s">
        <v>263</v>
      </c>
      <c r="C5" s="453">
        <v>2022</v>
      </c>
      <c r="D5" s="454"/>
      <c r="E5" s="454"/>
      <c r="F5" s="13"/>
      <c r="G5" s="455" t="s">
        <v>278</v>
      </c>
      <c r="H5" s="453">
        <v>2021</v>
      </c>
      <c r="I5" s="454"/>
      <c r="J5" s="454"/>
      <c r="K5" s="14"/>
      <c r="L5" s="455" t="s">
        <v>278</v>
      </c>
      <c r="M5" s="451" t="s">
        <v>263</v>
      </c>
    </row>
    <row r="6" spans="1:13" ht="12" thickBot="1" x14ac:dyDescent="0.25">
      <c r="A6" s="450"/>
      <c r="B6" s="458"/>
      <c r="C6" s="24" t="s">
        <v>264</v>
      </c>
      <c r="D6" s="25" t="s">
        <v>277</v>
      </c>
      <c r="E6" s="25" t="s">
        <v>264</v>
      </c>
      <c r="F6" s="25" t="s">
        <v>277</v>
      </c>
      <c r="G6" s="456"/>
      <c r="H6" s="24" t="s">
        <v>264</v>
      </c>
      <c r="I6" s="25" t="s">
        <v>277</v>
      </c>
      <c r="J6" s="25" t="s">
        <v>264</v>
      </c>
      <c r="K6" s="25" t="s">
        <v>277</v>
      </c>
      <c r="L6" s="456"/>
      <c r="M6" s="452"/>
    </row>
    <row r="7" spans="1:13" ht="12" thickBot="1" x14ac:dyDescent="0.25">
      <c r="A7" s="23" t="s">
        <v>9</v>
      </c>
      <c r="B7" s="108" t="s">
        <v>202</v>
      </c>
      <c r="C7" s="138" t="s">
        <v>276</v>
      </c>
      <c r="D7" s="166">
        <f>IF(ACT!B66&gt;0,ACT!B66,ACT!B66*-1)</f>
        <v>169599730.81</v>
      </c>
      <c r="E7" s="139" t="s">
        <v>265</v>
      </c>
      <c r="F7" s="167">
        <f>IF(ESF!E36&gt;0,ESF!E36,ESF!E36*-1)</f>
        <v>169599730.81</v>
      </c>
      <c r="G7" s="191">
        <f>ROUND(D7-F7,2)</f>
        <v>0</v>
      </c>
      <c r="H7" s="27" t="s">
        <v>275</v>
      </c>
      <c r="I7" s="178">
        <f>IF(ACT!C66&gt;0,ACT!C66,ACT!C66*-1)</f>
        <v>164039814.29999995</v>
      </c>
      <c r="J7" s="28" t="s">
        <v>265</v>
      </c>
      <c r="K7" s="184">
        <f>IF(ESF!F36&gt;0,ESF!F36,ESF!F36*-1)</f>
        <v>164039814.30000001</v>
      </c>
      <c r="L7" s="186">
        <f>ROUND(I7-K7,2)</f>
        <v>0</v>
      </c>
      <c r="M7" s="79" t="s">
        <v>202</v>
      </c>
    </row>
    <row r="8" spans="1:13" ht="12" thickBot="1" x14ac:dyDescent="0.25">
      <c r="A8" s="15" t="s">
        <v>12</v>
      </c>
      <c r="B8" s="114" t="s">
        <v>202</v>
      </c>
      <c r="C8" s="29" t="s">
        <v>276</v>
      </c>
      <c r="D8" s="167">
        <f>IF(ACT!B66&gt;0,ACT!B66,ACT!B66*-1)</f>
        <v>169599730.81</v>
      </c>
      <c r="E8" s="30" t="s">
        <v>279</v>
      </c>
      <c r="F8" s="173">
        <f>IF(VHP!D28&gt;0,VHP!D28,VHP!D28*-1)</f>
        <v>169599730.81</v>
      </c>
      <c r="G8" s="192">
        <f>ROUND(D8-F8,2)</f>
        <v>0</v>
      </c>
      <c r="H8" s="447"/>
      <c r="I8" s="442"/>
      <c r="J8" s="442"/>
      <c r="K8" s="442"/>
      <c r="L8" s="448"/>
      <c r="M8" s="80" t="s">
        <v>202</v>
      </c>
    </row>
    <row r="9" spans="1:13" ht="12" thickBot="1" x14ac:dyDescent="0.25">
      <c r="A9" s="15" t="s">
        <v>15</v>
      </c>
      <c r="B9" s="114" t="s">
        <v>202</v>
      </c>
      <c r="C9" s="434"/>
      <c r="D9" s="435"/>
      <c r="E9" s="435"/>
      <c r="F9" s="31"/>
      <c r="G9" s="32"/>
      <c r="H9" s="33" t="s">
        <v>275</v>
      </c>
      <c r="I9" s="179">
        <f>IF(ACT!C66&gt;0,ACT!C66,ACT!C66*-1)</f>
        <v>164039814.29999995</v>
      </c>
      <c r="J9" s="34" t="s">
        <v>279</v>
      </c>
      <c r="K9" s="179">
        <f>IF(VHP!D10&gt;0,VHP!D10,VHP!D10*-1)</f>
        <v>164039814.30000001</v>
      </c>
      <c r="L9" s="187">
        <f>ROUND(I9-K9,2)</f>
        <v>0</v>
      </c>
      <c r="M9" s="80" t="s">
        <v>202</v>
      </c>
    </row>
    <row r="10" spans="1:13" ht="12" thickBot="1" x14ac:dyDescent="0.25">
      <c r="A10" s="15" t="s">
        <v>17</v>
      </c>
      <c r="B10" s="114" t="s">
        <v>202</v>
      </c>
      <c r="C10" s="35"/>
      <c r="D10" s="36"/>
      <c r="E10" s="37" t="s">
        <v>279</v>
      </c>
      <c r="F10" s="173">
        <f>IF(VHP!D29&gt;0,VHP!D29,VHP!D29*-1)</f>
        <v>164039814.30000001</v>
      </c>
      <c r="G10" s="38"/>
      <c r="H10" s="33" t="s">
        <v>275</v>
      </c>
      <c r="I10" s="178">
        <f>IF(ACT!C66&gt;0,ACT!C66,ACT!C66*-1)</f>
        <v>164039814.29999995</v>
      </c>
      <c r="J10" s="39"/>
      <c r="K10" s="40"/>
      <c r="L10" s="187">
        <f>ROUND(F10-I10,2)</f>
        <v>0</v>
      </c>
      <c r="M10" s="80" t="s">
        <v>202</v>
      </c>
    </row>
    <row r="11" spans="1:13" ht="12" thickBot="1" x14ac:dyDescent="0.25">
      <c r="A11" s="15" t="s">
        <v>19</v>
      </c>
      <c r="B11" s="114" t="s">
        <v>202</v>
      </c>
      <c r="C11" s="33" t="s">
        <v>265</v>
      </c>
      <c r="D11" s="168">
        <f>IF(ESF!E36&gt;0,ESF!E36,ESF!E36*-1)</f>
        <v>169599730.81</v>
      </c>
      <c r="E11" s="41" t="s">
        <v>275</v>
      </c>
      <c r="F11" s="174">
        <f>IF(ACT!B66&gt;0,ACT!B66,ACT!B66*-1)</f>
        <v>169599730.81</v>
      </c>
      <c r="G11" s="193">
        <f t="shared" ref="G11:G28" si="0">ROUND(D11-F11,2)</f>
        <v>0</v>
      </c>
      <c r="H11" s="33" t="s">
        <v>265</v>
      </c>
      <c r="I11" s="180">
        <f>IF(ESF!F36&gt;0,ESF!F36,ESF!F36*-1)</f>
        <v>164039814.30000001</v>
      </c>
      <c r="J11" s="34" t="s">
        <v>275</v>
      </c>
      <c r="K11" s="179">
        <f>IF(ACT!C66&gt;0,ACT!C66,ACT!C66*-1)</f>
        <v>164039814.29999995</v>
      </c>
      <c r="L11" s="187">
        <f>ROUND(I11-K11,2)</f>
        <v>0</v>
      </c>
      <c r="M11" s="80" t="s">
        <v>202</v>
      </c>
    </row>
    <row r="12" spans="1:13" x14ac:dyDescent="0.2">
      <c r="A12" s="16" t="s">
        <v>22</v>
      </c>
      <c r="B12" s="116" t="s">
        <v>159</v>
      </c>
      <c r="C12" s="42" t="s">
        <v>265</v>
      </c>
      <c r="D12" s="169">
        <f>IF(ESF!B5&gt;0,ESF!B5,ESF!B5*-1)</f>
        <v>372743839.92000002</v>
      </c>
      <c r="E12" s="43" t="s">
        <v>266</v>
      </c>
      <c r="F12" s="175">
        <f>IF(EAA!E5&gt;0,EAA!E5,EAA!E5*-1)</f>
        <v>372743839.91999996</v>
      </c>
      <c r="G12" s="194">
        <f t="shared" si="0"/>
        <v>0</v>
      </c>
      <c r="H12" s="44" t="s">
        <v>265</v>
      </c>
      <c r="I12" s="181">
        <f>IF(ESF!C5&gt;0,ESF!C5,ESF!C5*-1)</f>
        <v>288072642.93000001</v>
      </c>
      <c r="J12" s="45" t="s">
        <v>266</v>
      </c>
      <c r="K12" s="185">
        <f>IF(EAA!B5&gt;0,EAA!B5,EAA!B5*-1)</f>
        <v>288072642.93000001</v>
      </c>
      <c r="L12" s="188">
        <f t="shared" ref="L12:L43" si="1">ROUND(I12-K12,2)</f>
        <v>0</v>
      </c>
      <c r="M12" s="81" t="s">
        <v>159</v>
      </c>
    </row>
    <row r="13" spans="1:13" x14ac:dyDescent="0.2">
      <c r="A13" s="17"/>
      <c r="B13" s="107" t="s">
        <v>161</v>
      </c>
      <c r="C13" s="46" t="s">
        <v>265</v>
      </c>
      <c r="D13" s="170">
        <f>IF(ESF!B6&gt;0,ESF!B6,ESF!B6*-1)</f>
        <v>19056953.199999999</v>
      </c>
      <c r="E13" s="47" t="s">
        <v>266</v>
      </c>
      <c r="F13" s="176">
        <f>IF(EAA!E6&gt;0,EAA!E6,EAA!E6*-1)</f>
        <v>19056953.200000048</v>
      </c>
      <c r="G13" s="195">
        <f t="shared" si="0"/>
        <v>0</v>
      </c>
      <c r="H13" s="48" t="s">
        <v>265</v>
      </c>
      <c r="I13" s="182">
        <f>IF(ESF!C6&gt;0,ESF!C6,ESF!C6*-1)</f>
        <v>13954071.82</v>
      </c>
      <c r="J13" s="37" t="s">
        <v>266</v>
      </c>
      <c r="K13" s="182">
        <f>IF(EAA!B6&gt;0,EAA!B6,EAA!B6*-1)</f>
        <v>13954071.82</v>
      </c>
      <c r="L13" s="189">
        <f t="shared" si="1"/>
        <v>0</v>
      </c>
      <c r="M13" s="82" t="s">
        <v>161</v>
      </c>
    </row>
    <row r="14" spans="1:13" x14ac:dyDescent="0.2">
      <c r="A14" s="17"/>
      <c r="B14" s="107" t="s">
        <v>163</v>
      </c>
      <c r="C14" s="46" t="s">
        <v>265</v>
      </c>
      <c r="D14" s="170">
        <f>IF(ESF!B7&gt;0,ESF!B7,ESF!B7*-1)</f>
        <v>17905179.789999999</v>
      </c>
      <c r="E14" s="47" t="s">
        <v>266</v>
      </c>
      <c r="F14" s="176">
        <f>IF(EAA!E7&gt;0,EAA!E7,EAA!E7*-1)</f>
        <v>17905179.790000007</v>
      </c>
      <c r="G14" s="195">
        <f t="shared" si="0"/>
        <v>0</v>
      </c>
      <c r="H14" s="48" t="s">
        <v>265</v>
      </c>
      <c r="I14" s="182">
        <f>IF(ESF!C7&gt;0,ESF!C7,ESF!C7*-1)</f>
        <v>72130140.010000005</v>
      </c>
      <c r="J14" s="37" t="s">
        <v>266</v>
      </c>
      <c r="K14" s="182">
        <f>IF(EAA!B7&gt;0,EAA!B7,EAA!B7*-1)</f>
        <v>72130140.010000005</v>
      </c>
      <c r="L14" s="189">
        <f t="shared" si="1"/>
        <v>0</v>
      </c>
      <c r="M14" s="82" t="s">
        <v>163</v>
      </c>
    </row>
    <row r="15" spans="1:13" x14ac:dyDescent="0.2">
      <c r="A15" s="17"/>
      <c r="B15" s="107" t="s">
        <v>165</v>
      </c>
      <c r="C15" s="46" t="s">
        <v>265</v>
      </c>
      <c r="D15" s="170">
        <f>IF(ESF!B8&gt;0,ESF!B8,ESF!B8*-1)</f>
        <v>0</v>
      </c>
      <c r="E15" s="47" t="s">
        <v>266</v>
      </c>
      <c r="F15" s="176">
        <f>IF(EAA!E8&gt;0,EAA!E8,EAA!E8*-1)</f>
        <v>0</v>
      </c>
      <c r="G15" s="195">
        <f t="shared" si="0"/>
        <v>0</v>
      </c>
      <c r="H15" s="48" t="s">
        <v>265</v>
      </c>
      <c r="I15" s="182">
        <f>IF(ESF!C8&gt;0,ESF!C8,ESF!C8*-1)</f>
        <v>0</v>
      </c>
      <c r="J15" s="37" t="s">
        <v>266</v>
      </c>
      <c r="K15" s="182">
        <f>IF(EAA!B8&gt;0,EAA!B8,EAA!B8*-1)</f>
        <v>0</v>
      </c>
      <c r="L15" s="189">
        <f t="shared" si="1"/>
        <v>0</v>
      </c>
      <c r="M15" s="82" t="s">
        <v>165</v>
      </c>
    </row>
    <row r="16" spans="1:13" x14ac:dyDescent="0.2">
      <c r="A16" s="17"/>
      <c r="B16" s="107" t="s">
        <v>167</v>
      </c>
      <c r="C16" s="46" t="s">
        <v>265</v>
      </c>
      <c r="D16" s="170">
        <f>IF(ESF!B9&gt;0,ESF!B9,ESF!B9*-1)</f>
        <v>0</v>
      </c>
      <c r="E16" s="47" t="s">
        <v>266</v>
      </c>
      <c r="F16" s="176">
        <f>IF(EAA!E9&gt;0,EAA!E9,EAA!E9*-1)</f>
        <v>0</v>
      </c>
      <c r="G16" s="195">
        <f t="shared" si="0"/>
        <v>0</v>
      </c>
      <c r="H16" s="48" t="s">
        <v>265</v>
      </c>
      <c r="I16" s="182">
        <f>IF(ESF!C9&gt;0,ESF!C9,ESF!C9*-1)</f>
        <v>0</v>
      </c>
      <c r="J16" s="37" t="s">
        <v>266</v>
      </c>
      <c r="K16" s="182">
        <f>IF(EAA!B9&gt;0,EAA!B9,EAA!B9*-1)</f>
        <v>0</v>
      </c>
      <c r="L16" s="189">
        <f t="shared" si="1"/>
        <v>0</v>
      </c>
      <c r="M16" s="82" t="s">
        <v>167</v>
      </c>
    </row>
    <row r="17" spans="1:13" ht="22.5" x14ac:dyDescent="0.2">
      <c r="A17" s="17"/>
      <c r="B17" s="107" t="s">
        <v>169</v>
      </c>
      <c r="C17" s="46" t="s">
        <v>265</v>
      </c>
      <c r="D17" s="170">
        <f>IF(ESF!B10&gt;0,ESF!B10,ESF!B10*-1)</f>
        <v>0</v>
      </c>
      <c r="E17" s="47" t="s">
        <v>266</v>
      </c>
      <c r="F17" s="176">
        <f>IF(EAA!E10&gt;0,EAA!E10,EAA!E10*-1)</f>
        <v>0</v>
      </c>
      <c r="G17" s="195">
        <f t="shared" si="0"/>
        <v>0</v>
      </c>
      <c r="H17" s="48" t="s">
        <v>265</v>
      </c>
      <c r="I17" s="182">
        <f>IF(ESF!C10&gt;0,ESF!C10,ESF!C10*-1)</f>
        <v>0</v>
      </c>
      <c r="J17" s="37" t="s">
        <v>266</v>
      </c>
      <c r="K17" s="182">
        <f>IF(EAA!B10&gt;0,EAA!B10,EAA!B10*-1)</f>
        <v>0</v>
      </c>
      <c r="L17" s="189">
        <f t="shared" si="1"/>
        <v>0</v>
      </c>
      <c r="M17" s="82" t="s">
        <v>169</v>
      </c>
    </row>
    <row r="18" spans="1:13" x14ac:dyDescent="0.2">
      <c r="A18" s="17"/>
      <c r="B18" s="107" t="s">
        <v>171</v>
      </c>
      <c r="C18" s="46" t="s">
        <v>265</v>
      </c>
      <c r="D18" s="170">
        <f>IF(ESF!B11&gt;0,ESF!B11,ESF!B11*-1)</f>
        <v>16980</v>
      </c>
      <c r="E18" s="47" t="s">
        <v>266</v>
      </c>
      <c r="F18" s="176">
        <f>IF(EAA!E11&gt;0,EAA!E11,EAA!E11*-1)</f>
        <v>16980</v>
      </c>
      <c r="G18" s="195">
        <f t="shared" si="0"/>
        <v>0</v>
      </c>
      <c r="H18" s="48" t="s">
        <v>265</v>
      </c>
      <c r="I18" s="182">
        <f>IF(ESF!C11&gt;0,ESF!C11,ESF!C11*-1)</f>
        <v>16980</v>
      </c>
      <c r="J18" s="37" t="s">
        <v>266</v>
      </c>
      <c r="K18" s="182">
        <f>IF(EAA!B11&gt;0,EAA!B11,EAA!B11*-1)</f>
        <v>16980</v>
      </c>
      <c r="L18" s="189">
        <f t="shared" si="1"/>
        <v>0</v>
      </c>
      <c r="M18" s="82" t="s">
        <v>171</v>
      </c>
    </row>
    <row r="19" spans="1:13" x14ac:dyDescent="0.2">
      <c r="A19" s="17"/>
      <c r="B19" s="107" t="s">
        <v>177</v>
      </c>
      <c r="C19" s="46" t="s">
        <v>265</v>
      </c>
      <c r="D19" s="170">
        <f>IF(ESF!B16&gt;0,ESF!B16,ESF!B16*-1)</f>
        <v>4729855.74</v>
      </c>
      <c r="E19" s="47" t="s">
        <v>266</v>
      </c>
      <c r="F19" s="176">
        <f>IF(EAA!E13&gt;0,EAA!E13,EAA!E13*-1)</f>
        <v>4729855.74</v>
      </c>
      <c r="G19" s="195">
        <f t="shared" si="0"/>
        <v>0</v>
      </c>
      <c r="H19" s="48" t="s">
        <v>265</v>
      </c>
      <c r="I19" s="182">
        <f>IF(ESF!C16&gt;0,ESF!C16,ESF!C16*-1)</f>
        <v>4729855.74</v>
      </c>
      <c r="J19" s="37" t="s">
        <v>266</v>
      </c>
      <c r="K19" s="182">
        <f>IF(EAA!B13&gt;0,EAA!B13,EAA!B13*-1)</f>
        <v>4729855.74</v>
      </c>
      <c r="L19" s="189">
        <f t="shared" si="1"/>
        <v>0</v>
      </c>
      <c r="M19" s="82" t="s">
        <v>177</v>
      </c>
    </row>
    <row r="20" spans="1:13" ht="22.5" x14ac:dyDescent="0.2">
      <c r="A20" s="17"/>
      <c r="B20" s="107" t="s">
        <v>179</v>
      </c>
      <c r="C20" s="46" t="s">
        <v>265</v>
      </c>
      <c r="D20" s="170">
        <f>IF(ESF!B17&gt;0,ESF!B17,ESF!B17*-1)</f>
        <v>0</v>
      </c>
      <c r="E20" s="47" t="s">
        <v>266</v>
      </c>
      <c r="F20" s="176">
        <f>IF(EAA!E14&gt;0,EAA!E14,EAA!E14*-1)</f>
        <v>0</v>
      </c>
      <c r="G20" s="195">
        <f t="shared" si="0"/>
        <v>0</v>
      </c>
      <c r="H20" s="48" t="s">
        <v>265</v>
      </c>
      <c r="I20" s="182">
        <f>IF(ESF!C17&gt;0,ESF!C17,ESF!C17*-1)</f>
        <v>0</v>
      </c>
      <c r="J20" s="37" t="s">
        <v>266</v>
      </c>
      <c r="K20" s="182">
        <f>IF(EAA!B14&gt;0,EAA!B14,EAA!B14*-1)</f>
        <v>0</v>
      </c>
      <c r="L20" s="189">
        <f t="shared" si="1"/>
        <v>0</v>
      </c>
      <c r="M20" s="82" t="s">
        <v>179</v>
      </c>
    </row>
    <row r="21" spans="1:13" ht="22.5" x14ac:dyDescent="0.2">
      <c r="A21" s="17"/>
      <c r="B21" s="107" t="s">
        <v>181</v>
      </c>
      <c r="C21" s="46" t="s">
        <v>265</v>
      </c>
      <c r="D21" s="170">
        <f>IF(ESF!B18&gt;0,ESF!B18,ESF!B18*-1)</f>
        <v>2487726108.8000002</v>
      </c>
      <c r="E21" s="47" t="s">
        <v>266</v>
      </c>
      <c r="F21" s="176">
        <f>IF(EAA!E15&gt;0,EAA!E15,EAA!E15*-1)</f>
        <v>2487726108.7999997</v>
      </c>
      <c r="G21" s="195">
        <f t="shared" si="0"/>
        <v>0</v>
      </c>
      <c r="H21" s="48" t="s">
        <v>265</v>
      </c>
      <c r="I21" s="182">
        <f>IF(ESF!C18&gt;0,ESF!C18,ESF!C18*-1)</f>
        <v>2393788639.0799999</v>
      </c>
      <c r="J21" s="37" t="s">
        <v>266</v>
      </c>
      <c r="K21" s="182">
        <f>IF(EAA!B15&gt;0,EAA!B15,EAA!B15*-1)</f>
        <v>2393788639.0799999</v>
      </c>
      <c r="L21" s="189">
        <f t="shared" si="1"/>
        <v>0</v>
      </c>
      <c r="M21" s="82" t="s">
        <v>181</v>
      </c>
    </row>
    <row r="22" spans="1:13" x14ac:dyDescent="0.2">
      <c r="A22" s="17"/>
      <c r="B22" s="107" t="s">
        <v>183</v>
      </c>
      <c r="C22" s="46" t="s">
        <v>265</v>
      </c>
      <c r="D22" s="170">
        <f>IF(ESF!B19&gt;0,ESF!B19,ESF!B19*-1)</f>
        <v>565332399.11000001</v>
      </c>
      <c r="E22" s="47" t="s">
        <v>266</v>
      </c>
      <c r="F22" s="176">
        <f>IF(EAA!E16&gt;0,EAA!E16,EAA!E16*-1)</f>
        <v>565332399.11000001</v>
      </c>
      <c r="G22" s="195">
        <f t="shared" si="0"/>
        <v>0</v>
      </c>
      <c r="H22" s="48" t="s">
        <v>265</v>
      </c>
      <c r="I22" s="182">
        <f>IF(ESF!C19&gt;0,ESF!C19,ESF!C19*-1)</f>
        <v>539104609.23000002</v>
      </c>
      <c r="J22" s="37" t="s">
        <v>266</v>
      </c>
      <c r="K22" s="182">
        <f>IF(EAA!B16&gt;0,EAA!B16,EAA!B16*-1)</f>
        <v>539104609.23000002</v>
      </c>
      <c r="L22" s="189">
        <f t="shared" si="1"/>
        <v>0</v>
      </c>
      <c r="M22" s="82" t="s">
        <v>183</v>
      </c>
    </row>
    <row r="23" spans="1:13" x14ac:dyDescent="0.2">
      <c r="A23" s="17"/>
      <c r="B23" s="107" t="s">
        <v>185</v>
      </c>
      <c r="C23" s="46" t="s">
        <v>265</v>
      </c>
      <c r="D23" s="170">
        <f>IF(ESF!B20&gt;0,ESF!B20,ESF!B20*-1)</f>
        <v>18048096.300000001</v>
      </c>
      <c r="E23" s="47" t="s">
        <v>266</v>
      </c>
      <c r="F23" s="176">
        <f>IF(EAA!E17&gt;0,EAA!E17,EAA!E17*-1)</f>
        <v>18048096.300000001</v>
      </c>
      <c r="G23" s="195">
        <f t="shared" si="0"/>
        <v>0</v>
      </c>
      <c r="H23" s="48" t="s">
        <v>265</v>
      </c>
      <c r="I23" s="182">
        <f>IF(ESF!C20&gt;0,ESF!C20,ESF!C20*-1)</f>
        <v>15471387.939999999</v>
      </c>
      <c r="J23" s="37" t="s">
        <v>266</v>
      </c>
      <c r="K23" s="182">
        <f>IF(EAA!B17&gt;0,EAA!B17,EAA!B17*-1)</f>
        <v>15471387.939999999</v>
      </c>
      <c r="L23" s="189">
        <f t="shared" si="1"/>
        <v>0</v>
      </c>
      <c r="M23" s="82" t="s">
        <v>185</v>
      </c>
    </row>
    <row r="24" spans="1:13" ht="22.5" x14ac:dyDescent="0.2">
      <c r="A24" s="17"/>
      <c r="B24" s="107" t="s">
        <v>187</v>
      </c>
      <c r="C24" s="46" t="s">
        <v>265</v>
      </c>
      <c r="D24" s="170">
        <f>IF(ESF!B21&gt;0,ESF!B21,ESF!B21*-1)</f>
        <v>371000852.69</v>
      </c>
      <c r="E24" s="47" t="s">
        <v>266</v>
      </c>
      <c r="F24" s="176">
        <f>IF(EAA!E18&gt;0,EAA!E18,EAA!E18*-1)</f>
        <v>371000852.69</v>
      </c>
      <c r="G24" s="195">
        <f t="shared" si="0"/>
        <v>0</v>
      </c>
      <c r="H24" s="48" t="s">
        <v>265</v>
      </c>
      <c r="I24" s="182">
        <f>IF(ESF!C21&gt;0,ESF!C21,ESF!C21*-1)</f>
        <v>371000852.69</v>
      </c>
      <c r="J24" s="37" t="s">
        <v>266</v>
      </c>
      <c r="K24" s="182">
        <f>IF(EAA!B18&gt;0,EAA!B18,EAA!B18*-1)</f>
        <v>371000852.69</v>
      </c>
      <c r="L24" s="189">
        <f t="shared" si="1"/>
        <v>0</v>
      </c>
      <c r="M24" s="82" t="s">
        <v>187</v>
      </c>
    </row>
    <row r="25" spans="1:13" x14ac:dyDescent="0.2">
      <c r="A25" s="17"/>
      <c r="B25" s="107" t="s">
        <v>189</v>
      </c>
      <c r="C25" s="46" t="s">
        <v>265</v>
      </c>
      <c r="D25" s="170">
        <f>IF(ESF!B22&gt;0,ESF!B22,ESF!B22*-1)</f>
        <v>1249245.98</v>
      </c>
      <c r="E25" s="47" t="s">
        <v>266</v>
      </c>
      <c r="F25" s="176">
        <f>IF(EAA!E19&gt;0,EAA!E19,EAA!E19*-1)</f>
        <v>1249245.98</v>
      </c>
      <c r="G25" s="195">
        <f t="shared" si="0"/>
        <v>0</v>
      </c>
      <c r="H25" s="48" t="s">
        <v>265</v>
      </c>
      <c r="I25" s="182">
        <f>IF(ESF!C22&gt;0,ESF!C22,ESF!C22*-1)</f>
        <v>1232245.98</v>
      </c>
      <c r="J25" s="37" t="s">
        <v>266</v>
      </c>
      <c r="K25" s="182">
        <f>IF(EAA!B19&gt;0,EAA!B19,EAA!B19*-1)</f>
        <v>1232245.98</v>
      </c>
      <c r="L25" s="189">
        <f t="shared" si="1"/>
        <v>0</v>
      </c>
      <c r="M25" s="82" t="s">
        <v>189</v>
      </c>
    </row>
    <row r="26" spans="1:13" ht="22.5" x14ac:dyDescent="0.2">
      <c r="A26" s="17"/>
      <c r="B26" s="107" t="s">
        <v>191</v>
      </c>
      <c r="C26" s="46" t="s">
        <v>265</v>
      </c>
      <c r="D26" s="170">
        <f>IF(ESF!B23&gt;0,ESF!B23,ESF!B23*-1)</f>
        <v>0</v>
      </c>
      <c r="E26" s="47" t="s">
        <v>266</v>
      </c>
      <c r="F26" s="176">
        <f>IF(EAA!E20&gt;0,EAA!E20,EAA!E20*-1)</f>
        <v>0</v>
      </c>
      <c r="G26" s="195">
        <f t="shared" si="0"/>
        <v>0</v>
      </c>
      <c r="H26" s="48" t="s">
        <v>265</v>
      </c>
      <c r="I26" s="182">
        <f>IF(ESF!C23&gt;0,ESF!C23,ESF!C23*-1)</f>
        <v>0</v>
      </c>
      <c r="J26" s="37" t="s">
        <v>266</v>
      </c>
      <c r="K26" s="182">
        <f>IF(EAA!B20&gt;0,EAA!B20,EAA!B20*-1)</f>
        <v>0</v>
      </c>
      <c r="L26" s="189">
        <f t="shared" si="1"/>
        <v>0</v>
      </c>
      <c r="M26" s="82" t="s">
        <v>191</v>
      </c>
    </row>
    <row r="27" spans="1:13" ht="12" thickBot="1" x14ac:dyDescent="0.25">
      <c r="A27" s="18"/>
      <c r="B27" s="117" t="s">
        <v>192</v>
      </c>
      <c r="C27" s="49" t="s">
        <v>265</v>
      </c>
      <c r="D27" s="171">
        <f>IF(ESF!B24&gt;0,ESF!B24,ESF!B24*-1)</f>
        <v>0</v>
      </c>
      <c r="E27" s="50" t="s">
        <v>266</v>
      </c>
      <c r="F27" s="177">
        <f>IF(EAA!E21&gt;0,EAA!E21,EAA!E21*-1)</f>
        <v>0</v>
      </c>
      <c r="G27" s="196">
        <f t="shared" si="0"/>
        <v>0</v>
      </c>
      <c r="H27" s="51" t="s">
        <v>265</v>
      </c>
      <c r="I27" s="183">
        <f>IF(ESF!C24&gt;0,ESF!C24,ESF!C24*-1)</f>
        <v>0</v>
      </c>
      <c r="J27" s="52" t="s">
        <v>266</v>
      </c>
      <c r="K27" s="183">
        <f>IF(EAA!B21&gt;0,EAA!B21,EAA!B21*-1)</f>
        <v>0</v>
      </c>
      <c r="L27" s="190">
        <f t="shared" si="1"/>
        <v>0</v>
      </c>
      <c r="M27" s="83" t="s">
        <v>192</v>
      </c>
    </row>
    <row r="28" spans="1:13" ht="12" thickBot="1" x14ac:dyDescent="0.25">
      <c r="A28" s="15" t="s">
        <v>25</v>
      </c>
      <c r="B28" s="114" t="s">
        <v>159</v>
      </c>
      <c r="C28" s="53" t="s">
        <v>265</v>
      </c>
      <c r="D28" s="172">
        <f>IF(ESF!B5&gt;0,ESF!B5,ESF!B5*-1)</f>
        <v>372743839.92000002</v>
      </c>
      <c r="E28" s="54" t="s">
        <v>267</v>
      </c>
      <c r="F28" s="168">
        <f>IF(EFE!B65&gt;0,EFE!B65,EFE!B65*-1)</f>
        <v>372743839.92000002</v>
      </c>
      <c r="G28" s="193">
        <f t="shared" si="0"/>
        <v>0</v>
      </c>
      <c r="H28" s="55"/>
      <c r="I28" s="56"/>
      <c r="J28" s="56"/>
      <c r="K28" s="56"/>
      <c r="L28" s="57"/>
      <c r="M28" s="80" t="s">
        <v>159</v>
      </c>
    </row>
    <row r="29" spans="1:13" ht="12" thickBot="1" x14ac:dyDescent="0.25">
      <c r="A29" s="15" t="s">
        <v>28</v>
      </c>
      <c r="B29" s="114" t="s">
        <v>159</v>
      </c>
      <c r="C29" s="447"/>
      <c r="D29" s="442"/>
      <c r="E29" s="442"/>
      <c r="F29" s="58"/>
      <c r="G29" s="59"/>
      <c r="H29" s="33" t="s">
        <v>265</v>
      </c>
      <c r="I29" s="179">
        <f>IF(ESF!C5&gt;0,ESF!C5,ESF!C5*-1)</f>
        <v>288072642.93000001</v>
      </c>
      <c r="J29" s="34" t="s">
        <v>267</v>
      </c>
      <c r="K29" s="179">
        <f>IF(EFE!B63&gt;0,EFE!B63,EFE!B63*-1)</f>
        <v>288072642.93000001</v>
      </c>
      <c r="L29" s="187">
        <f t="shared" si="1"/>
        <v>0</v>
      </c>
      <c r="M29" s="80" t="s">
        <v>159</v>
      </c>
    </row>
    <row r="30" spans="1:13" ht="12" thickBot="1" x14ac:dyDescent="0.25">
      <c r="A30" s="15" t="s">
        <v>30</v>
      </c>
      <c r="B30" s="114" t="s">
        <v>268</v>
      </c>
      <c r="C30" s="53" t="s">
        <v>265</v>
      </c>
      <c r="D30" s="168">
        <f>IF(ESF!B28&gt;0,ESF!B28,ESF!B28*-1)</f>
        <v>3115773846.1500001</v>
      </c>
      <c r="E30" s="34" t="s">
        <v>265</v>
      </c>
      <c r="F30" s="168">
        <f>IF(ESF!E48&gt;0,ESF!E48,ESF!E48*-1)</f>
        <v>3115773846.1500001</v>
      </c>
      <c r="G30" s="193">
        <f>ROUND(D30-F30,2)</f>
        <v>0</v>
      </c>
      <c r="H30" s="33" t="s">
        <v>265</v>
      </c>
      <c r="I30" s="179">
        <f>IF(ESF!C28&gt;0,ESF!C28,ESF!C28*-1)</f>
        <v>2957465760.04</v>
      </c>
      <c r="J30" s="34" t="s">
        <v>265</v>
      </c>
      <c r="K30" s="179">
        <f>IF(ESF!F48&gt;0,ESF!F48,ESF!F48*-1)</f>
        <v>2957465760.0400004</v>
      </c>
      <c r="L30" s="187">
        <f t="shared" si="1"/>
        <v>0</v>
      </c>
      <c r="M30" s="80" t="s">
        <v>268</v>
      </c>
    </row>
    <row r="31" spans="1:13" ht="12" thickBot="1" x14ac:dyDescent="0.25">
      <c r="A31" s="15" t="s">
        <v>33</v>
      </c>
      <c r="B31" s="114" t="s">
        <v>269</v>
      </c>
      <c r="C31" s="53" t="s">
        <v>265</v>
      </c>
      <c r="D31" s="168">
        <f>IF(ESF!E26&gt;0,ESF!E26,ESF!E26*-1)</f>
        <v>103978338.31</v>
      </c>
      <c r="E31" s="34" t="s">
        <v>280</v>
      </c>
      <c r="F31" s="168">
        <f>IF(ADP!E34&gt;0,ADP!E34,ADP!E34*-1)</f>
        <v>103978338.31</v>
      </c>
      <c r="G31" s="193">
        <f>ROUND(D31-F31,2)</f>
        <v>0</v>
      </c>
      <c r="H31" s="33" t="s">
        <v>265</v>
      </c>
      <c r="I31" s="179">
        <f>IF(ESF!F26&gt;0,ESF!F26,ESF!F26*-1)</f>
        <v>128717615.92</v>
      </c>
      <c r="J31" s="34" t="s">
        <v>280</v>
      </c>
      <c r="K31" s="179">
        <f>IF(ADP!D34&gt;0,ADP!D34,ADP!D34*-1)</f>
        <v>128717615.92</v>
      </c>
      <c r="L31" s="187">
        <f t="shared" si="1"/>
        <v>0</v>
      </c>
      <c r="M31" s="80" t="s">
        <v>269</v>
      </c>
    </row>
    <row r="32" spans="1:13" x14ac:dyDescent="0.2">
      <c r="A32" s="16" t="s">
        <v>36</v>
      </c>
      <c r="B32" s="118" t="s">
        <v>198</v>
      </c>
      <c r="C32" s="434"/>
      <c r="D32" s="435"/>
      <c r="E32" s="435"/>
      <c r="F32" s="435"/>
      <c r="G32" s="436"/>
      <c r="H32" s="44" t="s">
        <v>265</v>
      </c>
      <c r="I32" s="197">
        <f>IF(ESF!F30&gt;0,ESF!F30,ESF!F30*-1)</f>
        <v>479763120.51999998</v>
      </c>
      <c r="J32" s="45" t="s">
        <v>279</v>
      </c>
      <c r="K32" s="197">
        <f>IF(VHP!B4&gt;0,VHP!B4,VHP!B4*-1)</f>
        <v>479763120.51999998</v>
      </c>
      <c r="L32" s="188">
        <f t="shared" si="1"/>
        <v>0</v>
      </c>
      <c r="M32" s="84" t="s">
        <v>198</v>
      </c>
    </row>
    <row r="33" spans="1:15" ht="12" thickBot="1" x14ac:dyDescent="0.25">
      <c r="A33" s="18"/>
      <c r="B33" s="119" t="s">
        <v>198</v>
      </c>
      <c r="C33" s="432"/>
      <c r="D33" s="433"/>
      <c r="E33" s="433"/>
      <c r="F33" s="433"/>
      <c r="G33" s="437"/>
      <c r="H33" s="60" t="s">
        <v>265</v>
      </c>
      <c r="I33" s="183">
        <f>IF(ESF!F30&gt;0,ESF!F30,ESF!F30*-1)</f>
        <v>479763120.51999998</v>
      </c>
      <c r="J33" s="52" t="s">
        <v>279</v>
      </c>
      <c r="K33" s="183">
        <f>IF(VHP!F4&gt;0,VHP!F4,VHP!F4*-1)</f>
        <v>479763120.51999998</v>
      </c>
      <c r="L33" s="190">
        <f t="shared" si="1"/>
        <v>0</v>
      </c>
      <c r="M33" s="85" t="s">
        <v>198</v>
      </c>
    </row>
    <row r="34" spans="1:15" ht="12" thickBot="1" x14ac:dyDescent="0.25">
      <c r="A34" s="15" t="s">
        <v>39</v>
      </c>
      <c r="B34" s="120" t="s">
        <v>201</v>
      </c>
      <c r="C34" s="432"/>
      <c r="D34" s="433"/>
      <c r="E34" s="433"/>
      <c r="F34" s="433"/>
      <c r="G34" s="437"/>
      <c r="H34" s="33" t="s">
        <v>265</v>
      </c>
      <c r="I34" s="179">
        <f>IF(ESF!F35&gt;0,ESF!F35,ESF!F35*-1)</f>
        <v>2348985023.6000004</v>
      </c>
      <c r="J34" s="34" t="s">
        <v>279</v>
      </c>
      <c r="K34" s="179">
        <f>IF(VHP!F9&gt;0,VHP!F9,VHP!F9*-1)</f>
        <v>2348985023.6000004</v>
      </c>
      <c r="L34" s="187">
        <f t="shared" si="1"/>
        <v>0</v>
      </c>
      <c r="M34" s="86" t="s">
        <v>201</v>
      </c>
    </row>
    <row r="35" spans="1:15" ht="22.5" x14ac:dyDescent="0.2">
      <c r="A35" s="16" t="s">
        <v>41</v>
      </c>
      <c r="B35" s="121" t="s">
        <v>207</v>
      </c>
      <c r="C35" s="432"/>
      <c r="D35" s="433"/>
      <c r="E35" s="433"/>
      <c r="F35" s="433"/>
      <c r="G35" s="437"/>
      <c r="H35" s="44" t="s">
        <v>265</v>
      </c>
      <c r="I35" s="197">
        <f>IF(ESF!F42&gt;0,ESF!F42,ESF!F42*-1)</f>
        <v>0</v>
      </c>
      <c r="J35" s="45" t="s">
        <v>279</v>
      </c>
      <c r="K35" s="197">
        <f>IF(VHP!E16&gt;0,VHP!E16,VHP!E16*-1)</f>
        <v>0</v>
      </c>
      <c r="L35" s="188">
        <f t="shared" si="1"/>
        <v>0</v>
      </c>
      <c r="M35" s="87" t="s">
        <v>207</v>
      </c>
    </row>
    <row r="36" spans="1:15" ht="23.25" thickBot="1" x14ac:dyDescent="0.25">
      <c r="A36" s="18"/>
      <c r="B36" s="122" t="s">
        <v>207</v>
      </c>
      <c r="C36" s="438"/>
      <c r="D36" s="439"/>
      <c r="E36" s="439"/>
      <c r="F36" s="439"/>
      <c r="G36" s="440"/>
      <c r="H36" s="60" t="s">
        <v>265</v>
      </c>
      <c r="I36" s="183">
        <f>IF(ESF!F42&gt;0,ESF!F42,ESF!F42*-1)</f>
        <v>0</v>
      </c>
      <c r="J36" s="52" t="s">
        <v>279</v>
      </c>
      <c r="K36" s="183">
        <f>IF(VHP!F16&gt;0,VHP!F16,VHP!F16*-1)</f>
        <v>0</v>
      </c>
      <c r="L36" s="190">
        <f t="shared" si="1"/>
        <v>0</v>
      </c>
      <c r="M36" s="88" t="s">
        <v>207</v>
      </c>
    </row>
    <row r="37" spans="1:15" ht="12" thickBot="1" x14ac:dyDescent="0.25">
      <c r="A37" s="15" t="s">
        <v>43</v>
      </c>
      <c r="B37" s="123" t="s">
        <v>270</v>
      </c>
      <c r="C37" s="33" t="s">
        <v>265</v>
      </c>
      <c r="D37" s="168">
        <f>IF(ESF!E46&gt;0,ESF!E46,ESF!E46*-1)</f>
        <v>3011795507.8400002</v>
      </c>
      <c r="E37" s="34" t="s">
        <v>279</v>
      </c>
      <c r="F37" s="168">
        <f>IF(VHP!F38&gt;0,VHP!F38,VHP!F38*-1)</f>
        <v>3011795507.8400002</v>
      </c>
      <c r="G37" s="198">
        <f>ROUND(D37-F37,2)</f>
        <v>0</v>
      </c>
      <c r="H37" s="33" t="s">
        <v>265</v>
      </c>
      <c r="I37" s="179">
        <f>IF(ESF!F46&gt;0,ESF!F46,ESF!F46*-1)</f>
        <v>2828748144.1200004</v>
      </c>
      <c r="J37" s="34" t="s">
        <v>279</v>
      </c>
      <c r="K37" s="179">
        <f>IF(VHP!F20&gt;0,VHP!F20,VHP!F20*-1)</f>
        <v>2828748144.1200004</v>
      </c>
      <c r="L37" s="187">
        <f t="shared" si="1"/>
        <v>0</v>
      </c>
      <c r="M37" s="89" t="s">
        <v>270</v>
      </c>
    </row>
    <row r="38" spans="1:15" ht="22.5" x14ac:dyDescent="0.2">
      <c r="A38" s="16" t="s">
        <v>45</v>
      </c>
      <c r="B38" s="118" t="s">
        <v>271</v>
      </c>
      <c r="C38" s="434"/>
      <c r="D38" s="435"/>
      <c r="E38" s="435"/>
      <c r="F38" s="435"/>
      <c r="G38" s="436"/>
      <c r="H38" s="44" t="s">
        <v>279</v>
      </c>
      <c r="I38" s="197">
        <f>IF(VHP!B4&gt;0,VHP!B4,VHP!B4*-1)</f>
        <v>479763120.51999998</v>
      </c>
      <c r="J38" s="45" t="s">
        <v>265</v>
      </c>
      <c r="K38" s="197">
        <f>IF(ESF!F30&gt;0,ESF!F30,ESF!F30*-1)</f>
        <v>479763120.51999998</v>
      </c>
      <c r="L38" s="188">
        <f t="shared" si="1"/>
        <v>0</v>
      </c>
      <c r="M38" s="84" t="s">
        <v>271</v>
      </c>
    </row>
    <row r="39" spans="1:15" ht="23.25" thickBot="1" x14ac:dyDescent="0.25">
      <c r="A39" s="18"/>
      <c r="B39" s="119" t="s">
        <v>271</v>
      </c>
      <c r="C39" s="432"/>
      <c r="D39" s="433"/>
      <c r="E39" s="433"/>
      <c r="F39" s="433"/>
      <c r="G39" s="437"/>
      <c r="H39" s="60" t="s">
        <v>279</v>
      </c>
      <c r="I39" s="183">
        <f>IF(VHP!F4&gt;0,VHP!F4,VHP!F4*-1)</f>
        <v>479763120.51999998</v>
      </c>
      <c r="J39" s="52" t="s">
        <v>265</v>
      </c>
      <c r="K39" s="183">
        <f>IF(ESF!F30&gt;0,ESF!F30,ESF!F30*-1)</f>
        <v>479763120.51999998</v>
      </c>
      <c r="L39" s="190">
        <f t="shared" si="1"/>
        <v>0</v>
      </c>
      <c r="M39" s="85" t="s">
        <v>271</v>
      </c>
    </row>
    <row r="40" spans="1:15" ht="23.25" thickBot="1" x14ac:dyDescent="0.25">
      <c r="A40" s="15" t="s">
        <v>48</v>
      </c>
      <c r="B40" s="120" t="s">
        <v>272</v>
      </c>
      <c r="C40" s="432"/>
      <c r="D40" s="433"/>
      <c r="E40" s="433"/>
      <c r="F40" s="433"/>
      <c r="G40" s="437"/>
      <c r="H40" s="33" t="s">
        <v>279</v>
      </c>
      <c r="I40" s="179">
        <f>IF(VHP!F9&gt;0,VHP!F9,VHP!F9*-1)</f>
        <v>2348985023.6000004</v>
      </c>
      <c r="J40" s="34" t="s">
        <v>265</v>
      </c>
      <c r="K40" s="179">
        <f>IF(ESF!F35&gt;0,ESF!F35,ESF!F35*-1)</f>
        <v>2348985023.6000004</v>
      </c>
      <c r="L40" s="187">
        <f t="shared" si="1"/>
        <v>0</v>
      </c>
      <c r="M40" s="86" t="s">
        <v>272</v>
      </c>
    </row>
    <row r="41" spans="1:15" ht="22.5" x14ac:dyDescent="0.2">
      <c r="A41" s="16" t="s">
        <v>50</v>
      </c>
      <c r="B41" s="121" t="s">
        <v>273</v>
      </c>
      <c r="C41" s="432"/>
      <c r="D41" s="433"/>
      <c r="E41" s="433"/>
      <c r="F41" s="433"/>
      <c r="G41" s="437"/>
      <c r="H41" s="44" t="s">
        <v>279</v>
      </c>
      <c r="I41" s="197">
        <f>IF(VHP!E16&gt;0,VHP!E16,VHP!E16*-1)</f>
        <v>0</v>
      </c>
      <c r="J41" s="45" t="s">
        <v>265</v>
      </c>
      <c r="K41" s="197">
        <f>IF(ESF!F42&gt;0,ESF!F42,ESF!F42*-1)</f>
        <v>0</v>
      </c>
      <c r="L41" s="188">
        <f t="shared" si="1"/>
        <v>0</v>
      </c>
      <c r="M41" s="87" t="s">
        <v>273</v>
      </c>
    </row>
    <row r="42" spans="1:15" ht="23.25" thickBot="1" x14ac:dyDescent="0.25">
      <c r="A42" s="18"/>
      <c r="B42" s="122" t="s">
        <v>273</v>
      </c>
      <c r="C42" s="438"/>
      <c r="D42" s="439"/>
      <c r="E42" s="439"/>
      <c r="F42" s="439"/>
      <c r="G42" s="440"/>
      <c r="H42" s="60" t="s">
        <v>279</v>
      </c>
      <c r="I42" s="183">
        <f>IF(VHP!F16&gt;0,VHP!F16,VHP!F16*-1)</f>
        <v>0</v>
      </c>
      <c r="J42" s="52" t="s">
        <v>265</v>
      </c>
      <c r="K42" s="183">
        <f>IF(ESF!F42&gt;0,ESF!F42,ESF!F42*-1)</f>
        <v>0</v>
      </c>
      <c r="L42" s="190">
        <f t="shared" si="1"/>
        <v>0</v>
      </c>
      <c r="M42" s="88" t="s">
        <v>273</v>
      </c>
      <c r="O42" s="3" t="s">
        <v>282</v>
      </c>
    </row>
    <row r="43" spans="1:15" ht="12" thickBot="1" x14ac:dyDescent="0.25">
      <c r="A43" s="15" t="s">
        <v>52</v>
      </c>
      <c r="B43" s="124" t="s">
        <v>274</v>
      </c>
      <c r="C43" s="33" t="s">
        <v>279</v>
      </c>
      <c r="D43" s="168">
        <f>IF(VHP!F38&gt;0,VHP!F38,VHP!F38*-1)</f>
        <v>3011795507.8400002</v>
      </c>
      <c r="E43" s="34" t="s">
        <v>265</v>
      </c>
      <c r="F43" s="61">
        <f>IF(ESF!E46&gt;0,ESF!E46,ESF!E46*-1)</f>
        <v>3011795507.8400002</v>
      </c>
      <c r="G43" s="193">
        <f t="shared" ref="G43:G49" si="2">ROUND(D43-F43,2)</f>
        <v>0</v>
      </c>
      <c r="H43" s="33" t="s">
        <v>279</v>
      </c>
      <c r="I43" s="179">
        <f>IF(VHP!F20&gt;0,VHP!F20,VHP!F20*-1)</f>
        <v>2828748144.1200004</v>
      </c>
      <c r="J43" s="34" t="s">
        <v>265</v>
      </c>
      <c r="K43" s="179">
        <f>IF(ESF!F46&gt;0,ESF!F46,ESF!F46*-1)</f>
        <v>2828748144.1200004</v>
      </c>
      <c r="L43" s="187">
        <f t="shared" si="1"/>
        <v>0</v>
      </c>
      <c r="M43" s="90" t="s">
        <v>274</v>
      </c>
    </row>
    <row r="44" spans="1:15" ht="12" thickBot="1" x14ac:dyDescent="0.25">
      <c r="A44" s="16" t="s">
        <v>54</v>
      </c>
      <c r="B44" s="115" t="s">
        <v>137</v>
      </c>
      <c r="C44" s="44" t="s">
        <v>279</v>
      </c>
      <c r="D44" s="175">
        <f>IF(VHP!B23&gt;0,VHP!B23,VHP!B23*-1)</f>
        <v>0</v>
      </c>
      <c r="E44" s="45" t="s">
        <v>281</v>
      </c>
      <c r="F44" s="62">
        <f>IF(CSF!$B46&gt;0,CSF!$B46,CSF!$C46)</f>
        <v>0</v>
      </c>
      <c r="G44" s="194">
        <f t="shared" si="2"/>
        <v>0</v>
      </c>
      <c r="H44" s="434"/>
      <c r="I44" s="435"/>
      <c r="J44" s="435"/>
      <c r="K44" s="63"/>
      <c r="L44" s="64"/>
      <c r="M44" s="91" t="s">
        <v>137</v>
      </c>
    </row>
    <row r="45" spans="1:15" x14ac:dyDescent="0.2">
      <c r="A45" s="17"/>
      <c r="B45" s="108" t="s">
        <v>199</v>
      </c>
      <c r="C45" s="65" t="s">
        <v>279</v>
      </c>
      <c r="D45" s="176">
        <f>IF(VHP!B24&gt;0,VHP!B24,VHP!B24*-1)</f>
        <v>0</v>
      </c>
      <c r="E45" s="37" t="s">
        <v>281</v>
      </c>
      <c r="F45" s="66">
        <f>IF(CSF!$B47&gt;0,CSF!$B47,CSF!$C47)</f>
        <v>0</v>
      </c>
      <c r="G45" s="195">
        <f t="shared" si="2"/>
        <v>0</v>
      </c>
      <c r="H45" s="434"/>
      <c r="I45" s="435"/>
      <c r="J45" s="435"/>
      <c r="K45" s="435"/>
      <c r="L45" s="436"/>
      <c r="M45" s="79" t="s">
        <v>199</v>
      </c>
    </row>
    <row r="46" spans="1:15" ht="12" thickBot="1" x14ac:dyDescent="0.25">
      <c r="A46" s="18"/>
      <c r="B46" s="125" t="s">
        <v>200</v>
      </c>
      <c r="C46" s="60" t="s">
        <v>279</v>
      </c>
      <c r="D46" s="199">
        <f>IF(VHP!B25&gt;0,VHP!B25,VHP!B25*-1)</f>
        <v>0</v>
      </c>
      <c r="E46" s="52" t="s">
        <v>281</v>
      </c>
      <c r="F46" s="67">
        <f>IF(CSF!$B48&gt;0,CSF!$B48,CSF!$C48)</f>
        <v>0</v>
      </c>
      <c r="G46" s="196">
        <f t="shared" si="2"/>
        <v>0</v>
      </c>
      <c r="H46" s="432"/>
      <c r="I46" s="433"/>
      <c r="J46" s="433"/>
      <c r="K46" s="433"/>
      <c r="L46" s="437"/>
      <c r="M46" s="92" t="s">
        <v>200</v>
      </c>
    </row>
    <row r="47" spans="1:15" x14ac:dyDescent="0.2">
      <c r="A47" s="16" t="s">
        <v>57</v>
      </c>
      <c r="B47" s="115" t="s">
        <v>204</v>
      </c>
      <c r="C47" s="44" t="s">
        <v>279</v>
      </c>
      <c r="D47" s="175">
        <f>IF(VHP!D30&gt;0,VHP!D30,VHP!D30*-1)</f>
        <v>0</v>
      </c>
      <c r="E47" s="45" t="s">
        <v>281</v>
      </c>
      <c r="F47" s="62">
        <f>IF(CSF!$B53&gt;0,CSF!$B53,CSF!$C53)</f>
        <v>0</v>
      </c>
      <c r="G47" s="194">
        <f t="shared" si="2"/>
        <v>0</v>
      </c>
      <c r="H47" s="432"/>
      <c r="I47" s="433"/>
      <c r="J47" s="433"/>
      <c r="K47" s="433"/>
      <c r="L47" s="437"/>
      <c r="M47" s="91" t="s">
        <v>204</v>
      </c>
    </row>
    <row r="48" spans="1:15" x14ac:dyDescent="0.2">
      <c r="A48" s="17"/>
      <c r="B48" s="108" t="s">
        <v>205</v>
      </c>
      <c r="C48" s="65" t="s">
        <v>279</v>
      </c>
      <c r="D48" s="176">
        <f>IF(VHP!D31&gt;0,VHP!D31,VHP!D31*-1)</f>
        <v>0</v>
      </c>
      <c r="E48" s="37" t="s">
        <v>281</v>
      </c>
      <c r="F48" s="66">
        <f>IF(CSF!$B54&gt;0,CSF!$B54,CSF!$C54)</f>
        <v>0</v>
      </c>
      <c r="G48" s="195">
        <f t="shared" si="2"/>
        <v>0</v>
      </c>
      <c r="H48" s="432"/>
      <c r="I48" s="433"/>
      <c r="J48" s="433"/>
      <c r="K48" s="433"/>
      <c r="L48" s="437"/>
      <c r="M48" s="79" t="s">
        <v>205</v>
      </c>
    </row>
    <row r="49" spans="1:13" ht="23.25" thickBot="1" x14ac:dyDescent="0.25">
      <c r="A49" s="18"/>
      <c r="B49" s="126" t="s">
        <v>206</v>
      </c>
      <c r="C49" s="60" t="s">
        <v>279</v>
      </c>
      <c r="D49" s="199">
        <f>IF(VHP!D32&gt;0,VHP!D32,VHP!D32*-1)</f>
        <v>0</v>
      </c>
      <c r="E49" s="52" t="s">
        <v>281</v>
      </c>
      <c r="F49" s="67">
        <f>IF(CSF!$B55&gt;0,CSF!$B55,CSF!$C55)</f>
        <v>0</v>
      </c>
      <c r="G49" s="196">
        <f t="shared" si="2"/>
        <v>0</v>
      </c>
      <c r="H49" s="432"/>
      <c r="I49" s="433"/>
      <c r="J49" s="433"/>
      <c r="K49" s="433"/>
      <c r="L49" s="437"/>
      <c r="M49" s="93" t="s">
        <v>206</v>
      </c>
    </row>
    <row r="50" spans="1:13" ht="12" thickBot="1" x14ac:dyDescent="0.25">
      <c r="A50" s="15" t="s">
        <v>59</v>
      </c>
      <c r="B50" s="127" t="s">
        <v>203</v>
      </c>
      <c r="C50" s="33" t="s">
        <v>279</v>
      </c>
      <c r="D50" s="168">
        <f>IF(VHP!C29&gt;0,VHP!C29,VHP!C29*-1)</f>
        <v>177487447.21000001</v>
      </c>
      <c r="E50" s="34" t="s">
        <v>281</v>
      </c>
      <c r="F50" s="61">
        <f>IF(CSF!$B52&gt;0,CSF!$B52,CSF!$C52)</f>
        <v>177487447.21000001</v>
      </c>
      <c r="G50" s="193">
        <f t="shared" ref="G50:G55" si="3">ROUND(D50-F50,2)</f>
        <v>0</v>
      </c>
      <c r="H50" s="432"/>
      <c r="I50" s="433"/>
      <c r="J50" s="433"/>
      <c r="K50" s="433"/>
      <c r="L50" s="437"/>
      <c r="M50" s="94" t="s">
        <v>203</v>
      </c>
    </row>
    <row r="51" spans="1:13" x14ac:dyDescent="0.2">
      <c r="A51" s="19" t="s">
        <v>61</v>
      </c>
      <c r="B51" s="128" t="s">
        <v>208</v>
      </c>
      <c r="C51" s="44" t="s">
        <v>279</v>
      </c>
      <c r="D51" s="200">
        <f>IF(VHP!E35&gt;0,VHP!E35,VHP!E35*-1)</f>
        <v>0</v>
      </c>
      <c r="E51" s="45" t="s">
        <v>281</v>
      </c>
      <c r="F51" s="62">
        <f>IF(CSF!$B58&gt;0,CSF!$B58,CSF!$C58)</f>
        <v>0</v>
      </c>
      <c r="G51" s="194">
        <f t="shared" si="3"/>
        <v>0</v>
      </c>
      <c r="H51" s="432"/>
      <c r="I51" s="433"/>
      <c r="J51" s="433"/>
      <c r="K51" s="433"/>
      <c r="L51" s="437"/>
      <c r="M51" s="95" t="s">
        <v>208</v>
      </c>
    </row>
    <row r="52" spans="1:13" ht="12" thickBot="1" x14ac:dyDescent="0.25">
      <c r="A52" s="22"/>
      <c r="B52" s="109" t="s">
        <v>209</v>
      </c>
      <c r="C52" s="68" t="s">
        <v>279</v>
      </c>
      <c r="D52" s="199">
        <f>IF(VHP!E36&gt;0,VHP!E36,VHP!E36*-1)</f>
        <v>0</v>
      </c>
      <c r="E52" s="69" t="s">
        <v>281</v>
      </c>
      <c r="F52" s="70">
        <f>IF(CSF!$B59&gt;0,CSF!$B59,CSF!$C59)</f>
        <v>0</v>
      </c>
      <c r="G52" s="201">
        <f t="shared" si="3"/>
        <v>0</v>
      </c>
      <c r="H52" s="432"/>
      <c r="I52" s="433"/>
      <c r="J52" s="433"/>
      <c r="K52" s="433"/>
      <c r="L52" s="437"/>
      <c r="M52" s="96" t="s">
        <v>209</v>
      </c>
    </row>
    <row r="53" spans="1:13" ht="12" thickBot="1" x14ac:dyDescent="0.25">
      <c r="A53" s="15" t="s">
        <v>70</v>
      </c>
      <c r="B53" s="127" t="s">
        <v>153</v>
      </c>
      <c r="C53" s="33" t="s">
        <v>279</v>
      </c>
      <c r="D53" s="168">
        <f>IF((VHP!D28+VHP!D29)&gt;0,VHP!D28+VHP!D29,(VHP!D28+VHP!D29)*-1)</f>
        <v>5559916.5099999905</v>
      </c>
      <c r="E53" s="34" t="s">
        <v>281</v>
      </c>
      <c r="F53" s="61">
        <f>IF(CSF!$B51&gt;0,CSF!$B51,CSF!$C51)</f>
        <v>5559916.5099999998</v>
      </c>
      <c r="G53" s="193">
        <f t="shared" si="3"/>
        <v>0</v>
      </c>
      <c r="H53" s="433"/>
      <c r="I53" s="433"/>
      <c r="J53" s="433"/>
      <c r="K53" s="433"/>
      <c r="L53" s="437"/>
      <c r="M53" s="94" t="s">
        <v>153</v>
      </c>
    </row>
    <row r="54" spans="1:13" ht="12" thickBot="1" x14ac:dyDescent="0.25">
      <c r="A54" s="19" t="s">
        <v>63</v>
      </c>
      <c r="B54" s="128" t="s">
        <v>153</v>
      </c>
      <c r="C54" s="44" t="s">
        <v>279</v>
      </c>
      <c r="D54" s="168">
        <f>IF(VHP!D28&gt;0,VHP!D28,VHP!D28*-1)</f>
        <v>169599730.81</v>
      </c>
      <c r="E54" s="45" t="s">
        <v>265</v>
      </c>
      <c r="F54" s="62">
        <f>IF(ESF!E36&gt;0,ESF!E36,ESF!E36*-1)</f>
        <v>169599730.81</v>
      </c>
      <c r="G54" s="194">
        <f t="shared" si="3"/>
        <v>0</v>
      </c>
      <c r="H54" s="432"/>
      <c r="I54" s="433"/>
      <c r="J54" s="433"/>
      <c r="K54" s="433"/>
      <c r="L54" s="437"/>
      <c r="M54" s="95" t="s">
        <v>153</v>
      </c>
    </row>
    <row r="55" spans="1:13" ht="12" thickBot="1" x14ac:dyDescent="0.25">
      <c r="A55" s="18"/>
      <c r="B55" s="126" t="s">
        <v>153</v>
      </c>
      <c r="C55" s="60" t="s">
        <v>279</v>
      </c>
      <c r="D55" s="177">
        <f>IF(VHP!D28&gt;0,VHP!D28,VHP!D28*-1)</f>
        <v>169599730.81</v>
      </c>
      <c r="E55" s="52" t="s">
        <v>275</v>
      </c>
      <c r="F55" s="67">
        <f>IF(ACT!B66&gt;0,ACT!B66,ACT!B66*-1)</f>
        <v>169599730.81</v>
      </c>
      <c r="G55" s="196">
        <f t="shared" si="3"/>
        <v>0</v>
      </c>
      <c r="H55" s="438"/>
      <c r="I55" s="439"/>
      <c r="J55" s="439"/>
      <c r="K55" s="439"/>
      <c r="L55" s="440"/>
      <c r="M55" s="93" t="s">
        <v>153</v>
      </c>
    </row>
    <row r="56" spans="1:13" x14ac:dyDescent="0.2">
      <c r="A56" s="19" t="s">
        <v>66</v>
      </c>
      <c r="B56" s="134" t="s">
        <v>153</v>
      </c>
      <c r="C56" s="432"/>
      <c r="D56" s="433"/>
      <c r="E56" s="433"/>
      <c r="F56" s="71"/>
      <c r="G56" s="72"/>
      <c r="H56" s="73" t="s">
        <v>279</v>
      </c>
      <c r="I56" s="185">
        <f>IF(VHP!D10&gt;0,VHP!D10,VHP!D10*-1)</f>
        <v>164039814.30000001</v>
      </c>
      <c r="J56" s="74" t="s">
        <v>265</v>
      </c>
      <c r="K56" s="185">
        <f>IF(ESF!F36&gt;0,ESF!F36,ESF!F36*-1)</f>
        <v>164039814.30000001</v>
      </c>
      <c r="L56" s="204">
        <f t="shared" ref="L56:L57" si="4">ROUND(I56-K56,2)</f>
        <v>0</v>
      </c>
      <c r="M56" s="95" t="s">
        <v>153</v>
      </c>
    </row>
    <row r="57" spans="1:13" ht="12" thickBot="1" x14ac:dyDescent="0.25">
      <c r="A57" s="18"/>
      <c r="B57" s="135" t="s">
        <v>153</v>
      </c>
      <c r="C57" s="432"/>
      <c r="D57" s="433"/>
      <c r="E57" s="433"/>
      <c r="F57" s="71"/>
      <c r="G57" s="72"/>
      <c r="H57" s="65" t="s">
        <v>279</v>
      </c>
      <c r="I57" s="182">
        <f>IF(VHP!D10&gt;0,VHP!D10,VHP!D10*-1)</f>
        <v>164039814.30000001</v>
      </c>
      <c r="J57" s="37" t="s">
        <v>275</v>
      </c>
      <c r="K57" s="203">
        <f>IF(ACT!C66&gt;0,ACT!C66,ACT!C66*-1)</f>
        <v>164039814.29999995</v>
      </c>
      <c r="L57" s="189">
        <f t="shared" si="4"/>
        <v>0</v>
      </c>
      <c r="M57" s="93" t="s">
        <v>153</v>
      </c>
    </row>
    <row r="58" spans="1:13" x14ac:dyDescent="0.2">
      <c r="A58" s="26" t="s">
        <v>68</v>
      </c>
      <c r="B58" s="136" t="s">
        <v>203</v>
      </c>
      <c r="C58" s="65" t="s">
        <v>279</v>
      </c>
      <c r="D58" s="176">
        <f>IF(VHP!D29&gt;0,VHP!D29,VHP!D29*-1)</f>
        <v>164039814.30000001</v>
      </c>
      <c r="E58" s="71"/>
      <c r="F58" s="71"/>
      <c r="G58" s="71"/>
      <c r="H58" s="444"/>
      <c r="I58" s="445"/>
      <c r="J58" s="37" t="s">
        <v>265</v>
      </c>
      <c r="K58" s="182">
        <f>IF(ESF!F36&gt;0,ESF!F36,ESF!F36*-1)</f>
        <v>164039814.30000001</v>
      </c>
      <c r="L58" s="189">
        <f>ROUND((D58-K58),2)</f>
        <v>0</v>
      </c>
      <c r="M58" s="97" t="s">
        <v>203</v>
      </c>
    </row>
    <row r="59" spans="1:13" ht="12" thickBot="1" x14ac:dyDescent="0.25">
      <c r="A59" s="18"/>
      <c r="B59" s="137" t="s">
        <v>203</v>
      </c>
      <c r="C59" s="68" t="s">
        <v>279</v>
      </c>
      <c r="D59" s="202">
        <f>IF(VHP!D29&gt;0,VHP!D29,VHP!D29*-1)</f>
        <v>164039814.30000001</v>
      </c>
      <c r="E59" s="71"/>
      <c r="F59" s="71"/>
      <c r="G59" s="71"/>
      <c r="H59" s="438"/>
      <c r="I59" s="446"/>
      <c r="J59" s="69" t="s">
        <v>276</v>
      </c>
      <c r="K59" s="203">
        <f>IF(ACT!C66&gt;0,ACT!C66,ACT!C66*-1)</f>
        <v>164039814.29999995</v>
      </c>
      <c r="L59" s="205">
        <f>ROUND((D59-K59),2)</f>
        <v>0</v>
      </c>
      <c r="M59" s="92" t="s">
        <v>203</v>
      </c>
    </row>
    <row r="60" spans="1:13" ht="12" thickBot="1" x14ac:dyDescent="0.25">
      <c r="A60" s="21" t="s">
        <v>72</v>
      </c>
      <c r="B60" s="129" t="s">
        <v>159</v>
      </c>
      <c r="C60" s="33" t="s">
        <v>281</v>
      </c>
      <c r="D60" s="61">
        <f>IF(CSF!$B5&gt;0,CSF!$B5,CSF!$C5)</f>
        <v>84671196.989999995</v>
      </c>
      <c r="E60" s="34" t="s">
        <v>267</v>
      </c>
      <c r="F60" s="61">
        <f>IF(EFE!B61&gt;0,EFE!B61,EFE!B61*-1)</f>
        <v>84671196.98999998</v>
      </c>
      <c r="G60" s="193">
        <f>ROUND(D60-F60,2)</f>
        <v>0</v>
      </c>
      <c r="H60" s="434"/>
      <c r="I60" s="435"/>
      <c r="J60" s="435"/>
      <c r="K60" s="435"/>
      <c r="L60" s="436"/>
      <c r="M60" s="98" t="s">
        <v>159</v>
      </c>
    </row>
    <row r="61" spans="1:13" x14ac:dyDescent="0.2">
      <c r="A61" s="19" t="s">
        <v>75</v>
      </c>
      <c r="B61" s="130" t="s">
        <v>159</v>
      </c>
      <c r="C61" s="44" t="s">
        <v>281</v>
      </c>
      <c r="D61" s="62">
        <f>IF(CSF!$B5&gt;0,CSF!$B5,CSF!$C5)</f>
        <v>84671196.989999995</v>
      </c>
      <c r="E61" s="45" t="s">
        <v>266</v>
      </c>
      <c r="F61" s="62">
        <f>IF(EAA!F5&gt;0,EAA!F5,EAA!F5*-1)</f>
        <v>84671196.98999995</v>
      </c>
      <c r="G61" s="194">
        <f>ROUND(D61-F61,2)</f>
        <v>0</v>
      </c>
      <c r="H61" s="432"/>
      <c r="I61" s="433"/>
      <c r="J61" s="433"/>
      <c r="K61" s="433"/>
      <c r="L61" s="437"/>
      <c r="M61" s="99" t="s">
        <v>159</v>
      </c>
    </row>
    <row r="62" spans="1:13" x14ac:dyDescent="0.2">
      <c r="A62" s="22"/>
      <c r="B62" s="110" t="s">
        <v>161</v>
      </c>
      <c r="C62" s="65" t="s">
        <v>281</v>
      </c>
      <c r="D62" s="66">
        <f>IF(CSF!$B6&gt;0,CSF!$B6,CSF!$C6)</f>
        <v>5102881.38</v>
      </c>
      <c r="E62" s="37" t="s">
        <v>266</v>
      </c>
      <c r="F62" s="66">
        <f>IF(EAA!F6&gt;0,EAA!F6,EAA!F6*-1)</f>
        <v>5102881.3800000474</v>
      </c>
      <c r="G62" s="195">
        <f>ROUND(D62-F62,2)</f>
        <v>0</v>
      </c>
      <c r="H62" s="432"/>
      <c r="I62" s="433"/>
      <c r="J62" s="433"/>
      <c r="K62" s="433"/>
      <c r="L62" s="437"/>
      <c r="M62" s="100" t="s">
        <v>161</v>
      </c>
    </row>
    <row r="63" spans="1:13" x14ac:dyDescent="0.2">
      <c r="A63" s="22"/>
      <c r="B63" s="110" t="s">
        <v>163</v>
      </c>
      <c r="C63" s="65" t="s">
        <v>281</v>
      </c>
      <c r="D63" s="66">
        <f>IF(CSF!$B7&gt;0,CSF!$B7,CSF!$C7)</f>
        <v>54224960.219999999</v>
      </c>
      <c r="E63" s="37" t="s">
        <v>266</v>
      </c>
      <c r="F63" s="66">
        <f>IF(EAA!F7&gt;0,EAA!F7,EAA!F7*-1)</f>
        <v>54224960.219999999</v>
      </c>
      <c r="G63" s="195">
        <f>ROUND(D63-F63,2)</f>
        <v>0</v>
      </c>
      <c r="H63" s="432"/>
      <c r="I63" s="433"/>
      <c r="J63" s="433"/>
      <c r="K63" s="433"/>
      <c r="L63" s="437"/>
      <c r="M63" s="100" t="s">
        <v>163</v>
      </c>
    </row>
    <row r="64" spans="1:13" x14ac:dyDescent="0.2">
      <c r="A64" s="22"/>
      <c r="B64" s="110" t="s">
        <v>165</v>
      </c>
      <c r="C64" s="65" t="s">
        <v>281</v>
      </c>
      <c r="D64" s="66">
        <f>IF(CSF!$B8&gt;0,CSF!$B8,CSF!$C8)</f>
        <v>0</v>
      </c>
      <c r="E64" s="37" t="s">
        <v>266</v>
      </c>
      <c r="F64" s="66">
        <f>IF(EAA!F8&gt;0,EAA!F8,EAA!F8*-1)</f>
        <v>0</v>
      </c>
      <c r="G64" s="195">
        <f t="shared" ref="G64:G76" si="5">ROUND(D64-F64,2)</f>
        <v>0</v>
      </c>
      <c r="H64" s="432"/>
      <c r="I64" s="433"/>
      <c r="J64" s="433"/>
      <c r="K64" s="433"/>
      <c r="L64" s="437"/>
      <c r="M64" s="100" t="s">
        <v>165</v>
      </c>
    </row>
    <row r="65" spans="1:13" x14ac:dyDescent="0.2">
      <c r="A65" s="22"/>
      <c r="B65" s="110" t="s">
        <v>167</v>
      </c>
      <c r="C65" s="65" t="s">
        <v>281</v>
      </c>
      <c r="D65" s="66">
        <f>IF(CSF!$B9&gt;0,CSF!$B9,CSF!$C9)</f>
        <v>0</v>
      </c>
      <c r="E65" s="37" t="s">
        <v>266</v>
      </c>
      <c r="F65" s="66">
        <f>IF(EAA!F9&gt;0,EAA!F9,EAA!F9*-1)</f>
        <v>0</v>
      </c>
      <c r="G65" s="195">
        <f t="shared" si="5"/>
        <v>0</v>
      </c>
      <c r="H65" s="432"/>
      <c r="I65" s="433"/>
      <c r="J65" s="433"/>
      <c r="K65" s="433"/>
      <c r="L65" s="437"/>
      <c r="M65" s="100" t="s">
        <v>167</v>
      </c>
    </row>
    <row r="66" spans="1:13" ht="22.5" x14ac:dyDescent="0.2">
      <c r="A66" s="22"/>
      <c r="B66" s="110" t="s">
        <v>169</v>
      </c>
      <c r="C66" s="65" t="s">
        <v>281</v>
      </c>
      <c r="D66" s="66">
        <f>IF(CSF!$B10&gt;0,CSF!$B10,CSF!$C10)</f>
        <v>0</v>
      </c>
      <c r="E66" s="37" t="s">
        <v>266</v>
      </c>
      <c r="F66" s="66">
        <f>IF(EAA!F10&gt;0,EAA!F10,EAA!F10*-1)</f>
        <v>0</v>
      </c>
      <c r="G66" s="195">
        <f t="shared" si="5"/>
        <v>0</v>
      </c>
      <c r="H66" s="432"/>
      <c r="I66" s="433"/>
      <c r="J66" s="433"/>
      <c r="K66" s="433"/>
      <c r="L66" s="437"/>
      <c r="M66" s="100" t="s">
        <v>169</v>
      </c>
    </row>
    <row r="67" spans="1:13" x14ac:dyDescent="0.2">
      <c r="A67" s="22"/>
      <c r="B67" s="110" t="s">
        <v>171</v>
      </c>
      <c r="C67" s="65" t="s">
        <v>281</v>
      </c>
      <c r="D67" s="66">
        <f>IF(CSF!$B11&gt;0,CSF!$B11,CSF!$C11)</f>
        <v>0</v>
      </c>
      <c r="E67" s="37" t="s">
        <v>266</v>
      </c>
      <c r="F67" s="66">
        <f>IF(EAA!F11&gt;0,EAA!F11,EAA!F11*-1)</f>
        <v>0</v>
      </c>
      <c r="G67" s="195">
        <f t="shared" si="5"/>
        <v>0</v>
      </c>
      <c r="H67" s="432"/>
      <c r="I67" s="433"/>
      <c r="J67" s="433"/>
      <c r="K67" s="433"/>
      <c r="L67" s="437"/>
      <c r="M67" s="100" t="s">
        <v>171</v>
      </c>
    </row>
    <row r="68" spans="1:13" x14ac:dyDescent="0.2">
      <c r="A68" s="22"/>
      <c r="B68" s="110" t="s">
        <v>177</v>
      </c>
      <c r="C68" s="65" t="s">
        <v>281</v>
      </c>
      <c r="D68" s="66">
        <f>IF(CSF!$B14&gt;0,CSF!$B14,CSF!$C14)</f>
        <v>0</v>
      </c>
      <c r="E68" s="37" t="s">
        <v>266</v>
      </c>
      <c r="F68" s="66">
        <f>IF(EAA!F13&gt;0,EAA!F13,EAA!F13*-1)</f>
        <v>0</v>
      </c>
      <c r="G68" s="195">
        <f t="shared" si="5"/>
        <v>0</v>
      </c>
      <c r="H68" s="432"/>
      <c r="I68" s="433"/>
      <c r="J68" s="433"/>
      <c r="K68" s="433"/>
      <c r="L68" s="437"/>
      <c r="M68" s="100" t="s">
        <v>177</v>
      </c>
    </row>
    <row r="69" spans="1:13" ht="22.5" x14ac:dyDescent="0.2">
      <c r="A69" s="22"/>
      <c r="B69" s="110" t="s">
        <v>179</v>
      </c>
      <c r="C69" s="65" t="s">
        <v>281</v>
      </c>
      <c r="D69" s="66">
        <f>IF(CSF!$B15&gt;0,CSF!$B15,CSF!$C15)</f>
        <v>0</v>
      </c>
      <c r="E69" s="37" t="s">
        <v>266</v>
      </c>
      <c r="F69" s="66">
        <f>IF(EAA!F14&gt;0,EAA!F14,EAA!F14*-1)</f>
        <v>0</v>
      </c>
      <c r="G69" s="195">
        <f t="shared" si="5"/>
        <v>0</v>
      </c>
      <c r="H69" s="432"/>
      <c r="I69" s="433"/>
      <c r="J69" s="433"/>
      <c r="K69" s="433"/>
      <c r="L69" s="437"/>
      <c r="M69" s="100" t="s">
        <v>179</v>
      </c>
    </row>
    <row r="70" spans="1:13" ht="22.5" x14ac:dyDescent="0.2">
      <c r="A70" s="22"/>
      <c r="B70" s="110" t="s">
        <v>181</v>
      </c>
      <c r="C70" s="65" t="s">
        <v>281</v>
      </c>
      <c r="D70" s="66">
        <f>IF(CSF!$B16&gt;0,CSF!$B16,CSF!$C16)</f>
        <v>93937469.719999999</v>
      </c>
      <c r="E70" s="37" t="s">
        <v>266</v>
      </c>
      <c r="F70" s="66">
        <f>IF(EAA!F15&gt;0,EAA!F15,EAA!F15*-1)</f>
        <v>93937469.71999979</v>
      </c>
      <c r="G70" s="195">
        <f t="shared" si="5"/>
        <v>0</v>
      </c>
      <c r="H70" s="432"/>
      <c r="I70" s="433"/>
      <c r="J70" s="433"/>
      <c r="K70" s="433"/>
      <c r="L70" s="437"/>
      <c r="M70" s="100" t="s">
        <v>181</v>
      </c>
    </row>
    <row r="71" spans="1:13" x14ac:dyDescent="0.2">
      <c r="A71" s="22"/>
      <c r="B71" s="110" t="s">
        <v>183</v>
      </c>
      <c r="C71" s="65" t="s">
        <v>281</v>
      </c>
      <c r="D71" s="66">
        <f>IF(CSF!$B17&gt;0,CSF!$B17,CSF!$C17)</f>
        <v>26227789.879999999</v>
      </c>
      <c r="E71" s="37" t="s">
        <v>266</v>
      </c>
      <c r="F71" s="66">
        <f>IF(EAA!F16&gt;0,EAA!F16,EAA!F16*-1)</f>
        <v>26227789.879999995</v>
      </c>
      <c r="G71" s="195">
        <f t="shared" si="5"/>
        <v>0</v>
      </c>
      <c r="H71" s="432"/>
      <c r="I71" s="433"/>
      <c r="J71" s="433"/>
      <c r="K71" s="433"/>
      <c r="L71" s="437"/>
      <c r="M71" s="100" t="s">
        <v>183</v>
      </c>
    </row>
    <row r="72" spans="1:13" x14ac:dyDescent="0.2">
      <c r="A72" s="22"/>
      <c r="B72" s="110" t="s">
        <v>185</v>
      </c>
      <c r="C72" s="65" t="s">
        <v>281</v>
      </c>
      <c r="D72" s="66">
        <f>IF(CSF!$B18&gt;0,CSF!$B18,CSF!$C18)</f>
        <v>2576708.36</v>
      </c>
      <c r="E72" s="37" t="s">
        <v>266</v>
      </c>
      <c r="F72" s="66">
        <f>IF(EAA!F17&gt;0,EAA!F17,EAA!F17*-1)</f>
        <v>2576708.3600000013</v>
      </c>
      <c r="G72" s="195">
        <f t="shared" si="5"/>
        <v>0</v>
      </c>
      <c r="H72" s="432"/>
      <c r="I72" s="433"/>
      <c r="J72" s="433"/>
      <c r="K72" s="433"/>
      <c r="L72" s="437"/>
      <c r="M72" s="100" t="s">
        <v>185</v>
      </c>
    </row>
    <row r="73" spans="1:13" ht="22.5" x14ac:dyDescent="0.2">
      <c r="A73" s="22"/>
      <c r="B73" s="110" t="s">
        <v>187</v>
      </c>
      <c r="C73" s="65" t="s">
        <v>281</v>
      </c>
      <c r="D73" s="66">
        <f>IF(CSF!$B19&gt;0,CSF!$B19,CSF!$C19)</f>
        <v>0</v>
      </c>
      <c r="E73" s="37" t="s">
        <v>266</v>
      </c>
      <c r="F73" s="66">
        <f>IF(EAA!F18&gt;0,EAA!F18,EAA!F18*-1)</f>
        <v>0</v>
      </c>
      <c r="G73" s="195">
        <f t="shared" si="5"/>
        <v>0</v>
      </c>
      <c r="H73" s="432"/>
      <c r="I73" s="433"/>
      <c r="J73" s="433"/>
      <c r="K73" s="433"/>
      <c r="L73" s="437"/>
      <c r="M73" s="100" t="s">
        <v>187</v>
      </c>
    </row>
    <row r="74" spans="1:13" x14ac:dyDescent="0.2">
      <c r="A74" s="22"/>
      <c r="B74" s="110" t="s">
        <v>189</v>
      </c>
      <c r="C74" s="65" t="s">
        <v>281</v>
      </c>
      <c r="D74" s="66">
        <f>IF(CSF!$B20&gt;0,CSF!$B20,CSF!$C20)</f>
        <v>17000</v>
      </c>
      <c r="E74" s="37" t="s">
        <v>266</v>
      </c>
      <c r="F74" s="66">
        <f>IF(EAA!F19&gt;0,EAA!F19,EAA!F19*-1)</f>
        <v>17000</v>
      </c>
      <c r="G74" s="195">
        <f t="shared" si="5"/>
        <v>0</v>
      </c>
      <c r="H74" s="432"/>
      <c r="I74" s="433"/>
      <c r="J74" s="433"/>
      <c r="K74" s="433"/>
      <c r="L74" s="437"/>
      <c r="M74" s="100" t="s">
        <v>189</v>
      </c>
    </row>
    <row r="75" spans="1:13" ht="22.5" x14ac:dyDescent="0.2">
      <c r="A75" s="22"/>
      <c r="B75" s="110" t="s">
        <v>191</v>
      </c>
      <c r="C75" s="65" t="s">
        <v>281</v>
      </c>
      <c r="D75" s="66">
        <f>IF(CSF!$B21&gt;0,CSF!$B21,CSF!$C21)</f>
        <v>0</v>
      </c>
      <c r="E75" s="37" t="s">
        <v>266</v>
      </c>
      <c r="F75" s="66">
        <f>IF(EAA!F20&gt;0,EAA!F20,EAA!F20*-1)</f>
        <v>0</v>
      </c>
      <c r="G75" s="195">
        <f t="shared" si="5"/>
        <v>0</v>
      </c>
      <c r="H75" s="432"/>
      <c r="I75" s="433"/>
      <c r="J75" s="433"/>
      <c r="K75" s="433"/>
      <c r="L75" s="437"/>
      <c r="M75" s="100" t="s">
        <v>191</v>
      </c>
    </row>
    <row r="76" spans="1:13" ht="12" thickBot="1" x14ac:dyDescent="0.25">
      <c r="A76" s="20"/>
      <c r="B76" s="131" t="s">
        <v>192</v>
      </c>
      <c r="C76" s="60" t="s">
        <v>281</v>
      </c>
      <c r="D76" s="67">
        <f>IF(CSF!$B22&gt;0,CSF!$B22,CSF!$C22)</f>
        <v>0</v>
      </c>
      <c r="E76" s="52" t="s">
        <v>266</v>
      </c>
      <c r="F76" s="67">
        <f>IF(EAA!F21&gt;0,EAA!F21,EAA!F21*-1)</f>
        <v>0</v>
      </c>
      <c r="G76" s="196">
        <f t="shared" si="5"/>
        <v>0</v>
      </c>
      <c r="H76" s="432"/>
      <c r="I76" s="433"/>
      <c r="J76" s="433"/>
      <c r="K76" s="433"/>
      <c r="L76" s="437"/>
      <c r="M76" s="101" t="s">
        <v>192</v>
      </c>
    </row>
    <row r="77" spans="1:13" x14ac:dyDescent="0.2">
      <c r="A77" s="19" t="s">
        <v>78</v>
      </c>
      <c r="B77" s="115" t="s">
        <v>204</v>
      </c>
      <c r="C77" s="44" t="s">
        <v>281</v>
      </c>
      <c r="D77" s="62">
        <f>IF(CSF!$B53&gt;0,CSF!$B53,CSF!$C53)</f>
        <v>0</v>
      </c>
      <c r="E77" s="45" t="s">
        <v>279</v>
      </c>
      <c r="F77" s="76">
        <f>IF(VHP!D30&gt;0,VHP!D30,VHP!D30*-1)</f>
        <v>0</v>
      </c>
      <c r="G77" s="194">
        <f t="shared" ref="G77:G82" si="6">ROUND(D77-F77,2)</f>
        <v>0</v>
      </c>
      <c r="H77" s="432"/>
      <c r="I77" s="433"/>
      <c r="J77" s="433"/>
      <c r="K77" s="433"/>
      <c r="L77" s="437"/>
      <c r="M77" s="91" t="s">
        <v>204</v>
      </c>
    </row>
    <row r="78" spans="1:13" x14ac:dyDescent="0.2">
      <c r="A78" s="22"/>
      <c r="B78" s="108" t="s">
        <v>205</v>
      </c>
      <c r="C78" s="65" t="s">
        <v>281</v>
      </c>
      <c r="D78" s="66">
        <f>IF(CSF!$B54&gt;0,CSF!$B54,CSF!$C54)</f>
        <v>0</v>
      </c>
      <c r="E78" s="37" t="s">
        <v>279</v>
      </c>
      <c r="F78" s="76">
        <f>IF(VHP!D31&gt;0,VHP!D31,VHP!D31*-1)</f>
        <v>0</v>
      </c>
      <c r="G78" s="195">
        <f t="shared" si="6"/>
        <v>0</v>
      </c>
      <c r="H78" s="432"/>
      <c r="I78" s="433"/>
      <c r="J78" s="433"/>
      <c r="K78" s="433"/>
      <c r="L78" s="437"/>
      <c r="M78" s="79" t="s">
        <v>205</v>
      </c>
    </row>
    <row r="79" spans="1:13" ht="23.25" thickBot="1" x14ac:dyDescent="0.25">
      <c r="A79" s="20"/>
      <c r="B79" s="125" t="s">
        <v>206</v>
      </c>
      <c r="C79" s="60" t="s">
        <v>281</v>
      </c>
      <c r="D79" s="67">
        <f>IF(CSF!$B55&gt;0,CSF!$B55,CSF!$C55)</f>
        <v>0</v>
      </c>
      <c r="E79" s="52" t="s">
        <v>279</v>
      </c>
      <c r="F79" s="76">
        <f>IF(VHP!D32&gt;0,VHP!D32,VHP!D32*-1)</f>
        <v>0</v>
      </c>
      <c r="G79" s="196">
        <f t="shared" si="6"/>
        <v>0</v>
      </c>
      <c r="H79" s="432"/>
      <c r="I79" s="433"/>
      <c r="J79" s="433"/>
      <c r="K79" s="433"/>
      <c r="L79" s="437"/>
      <c r="M79" s="92" t="s">
        <v>206</v>
      </c>
    </row>
    <row r="80" spans="1:13" ht="12" thickBot="1" x14ac:dyDescent="0.25">
      <c r="A80" s="21" t="s">
        <v>81</v>
      </c>
      <c r="B80" s="114" t="s">
        <v>153</v>
      </c>
      <c r="C80" s="33" t="s">
        <v>281</v>
      </c>
      <c r="D80" s="61">
        <f>IF(CSF!$B51&gt;0,CSF!$B51,CSF!$C51)</f>
        <v>5559916.5099999998</v>
      </c>
      <c r="E80" s="34" t="s">
        <v>279</v>
      </c>
      <c r="F80" s="61">
        <f>IF((VHP!D28+VHP!D29)&gt;0,VHP!D28+VHP!D29,(VHP!D28+VHP!D29)*-1)</f>
        <v>5559916.5099999905</v>
      </c>
      <c r="G80" s="193">
        <f t="shared" si="6"/>
        <v>0</v>
      </c>
      <c r="H80" s="432"/>
      <c r="I80" s="433"/>
      <c r="J80" s="433"/>
      <c r="K80" s="433"/>
      <c r="L80" s="437"/>
      <c r="M80" s="80" t="s">
        <v>153</v>
      </c>
    </row>
    <row r="81" spans="1:13" ht="23.25" thickBot="1" x14ac:dyDescent="0.25">
      <c r="A81" s="21" t="s">
        <v>83</v>
      </c>
      <c r="B81" s="114" t="s">
        <v>236</v>
      </c>
      <c r="C81" s="33" t="s">
        <v>267</v>
      </c>
      <c r="D81" s="168">
        <f>IF(EFE!B61&gt;0,EFE!B61,EFE!B61*-1)</f>
        <v>84671196.98999998</v>
      </c>
      <c r="E81" s="34" t="s">
        <v>281</v>
      </c>
      <c r="F81" s="61">
        <f>IF(CSF!$B5&gt;0,CSF!$B5,CSF!$C5)</f>
        <v>84671196.989999995</v>
      </c>
      <c r="G81" s="193">
        <f t="shared" si="6"/>
        <v>0</v>
      </c>
      <c r="H81" s="438"/>
      <c r="I81" s="439"/>
      <c r="J81" s="439"/>
      <c r="K81" s="439"/>
      <c r="L81" s="440"/>
      <c r="M81" s="80" t="s">
        <v>236</v>
      </c>
    </row>
    <row r="82" spans="1:13" ht="23.25" thickBot="1" x14ac:dyDescent="0.25">
      <c r="A82" s="21" t="s">
        <v>86</v>
      </c>
      <c r="B82" s="114" t="s">
        <v>238</v>
      </c>
      <c r="C82" s="33" t="s">
        <v>267</v>
      </c>
      <c r="D82" s="168">
        <f>IF(EFE!B65&gt;0,EFE!B65,EFE!B65*-1)</f>
        <v>372743839.92000002</v>
      </c>
      <c r="E82" s="34" t="s">
        <v>265</v>
      </c>
      <c r="F82" s="61">
        <f>IF(ESF!B5&gt;0,ESF!B5,ESF!B5*-1)</f>
        <v>372743839.92000002</v>
      </c>
      <c r="G82" s="193">
        <f t="shared" si="6"/>
        <v>0</v>
      </c>
      <c r="H82" s="33" t="s">
        <v>267</v>
      </c>
      <c r="I82" s="179">
        <f>IF(EFE!C65&gt;0,EFE!C65,EFE!C65*-1)</f>
        <v>288072642.93000001</v>
      </c>
      <c r="J82" s="34" t="s">
        <v>265</v>
      </c>
      <c r="K82" s="179">
        <f>IF(ESF!C5&gt;0,ESF!C5,ESF!C5*-1)</f>
        <v>288072642.93000001</v>
      </c>
      <c r="L82" s="187">
        <f t="shared" ref="L82:L99" si="7">ROUND(I82-K82,2)</f>
        <v>0</v>
      </c>
      <c r="M82" s="80" t="s">
        <v>238</v>
      </c>
    </row>
    <row r="83" spans="1:13" ht="23.25" thickBot="1" x14ac:dyDescent="0.25">
      <c r="A83" s="21" t="s">
        <v>89</v>
      </c>
      <c r="B83" s="114" t="s">
        <v>237</v>
      </c>
      <c r="C83" s="75" t="s">
        <v>267</v>
      </c>
      <c r="D83" s="168">
        <f>IF(EFE!B63&gt;0,EFE!B63,EFE!B63*-1)</f>
        <v>288072642.93000001</v>
      </c>
      <c r="E83" s="441"/>
      <c r="F83" s="442"/>
      <c r="G83" s="442"/>
      <c r="H83" s="442"/>
      <c r="I83" s="443"/>
      <c r="J83" s="34" t="s">
        <v>265</v>
      </c>
      <c r="K83" s="207">
        <f>IF(ESF!C5&gt;0,ESF!C5,ESF!C5*-1)</f>
        <v>288072642.93000001</v>
      </c>
      <c r="L83" s="187">
        <f>ROUND(D83-K83,2)</f>
        <v>0</v>
      </c>
      <c r="M83" s="80" t="s">
        <v>237</v>
      </c>
    </row>
    <row r="84" spans="1:13" x14ac:dyDescent="0.2">
      <c r="A84" s="19" t="s">
        <v>91</v>
      </c>
      <c r="B84" s="132" t="s">
        <v>159</v>
      </c>
      <c r="C84" s="44" t="s">
        <v>266</v>
      </c>
      <c r="D84" s="175">
        <f>IF(EAA!E5&gt;0,EAA!E5,EAA!E5*-1)</f>
        <v>372743839.91999996</v>
      </c>
      <c r="E84" s="45" t="s">
        <v>265</v>
      </c>
      <c r="F84" s="140">
        <f>IF(ESF!B5&gt;0,ESF!B5,ESF!B5*-1)</f>
        <v>372743839.92000002</v>
      </c>
      <c r="G84" s="194">
        <f t="shared" ref="G84:G99" si="8">ROUND(D84-F84,2)</f>
        <v>0</v>
      </c>
      <c r="H84" s="44" t="s">
        <v>266</v>
      </c>
      <c r="I84" s="173">
        <f>IF(EAA!B5&gt;0,EAA!B5,EAA!B5*-1)</f>
        <v>288072642.93000001</v>
      </c>
      <c r="J84" s="45" t="s">
        <v>265</v>
      </c>
      <c r="K84" s="197">
        <f>IF(ESF!C5&gt;0,ESF!C5,ESF!C5*-1)</f>
        <v>288072642.93000001</v>
      </c>
      <c r="L84" s="188">
        <f t="shared" si="7"/>
        <v>0</v>
      </c>
      <c r="M84" s="102" t="s">
        <v>159</v>
      </c>
    </row>
    <row r="85" spans="1:13" x14ac:dyDescent="0.2">
      <c r="A85" s="22"/>
      <c r="B85" s="111" t="s">
        <v>161</v>
      </c>
      <c r="C85" s="65" t="s">
        <v>266</v>
      </c>
      <c r="D85" s="176">
        <f>IF(EAA!E6&gt;0,EAA!E6,EAA!E6*-1)</f>
        <v>19056953.200000048</v>
      </c>
      <c r="E85" s="37" t="s">
        <v>265</v>
      </c>
      <c r="F85" s="66">
        <f>IF(ESF!B6&gt;0,ESF!B6,ESF!B6*-1)</f>
        <v>19056953.199999999</v>
      </c>
      <c r="G85" s="195">
        <f t="shared" si="8"/>
        <v>0</v>
      </c>
      <c r="H85" s="65" t="s">
        <v>266</v>
      </c>
      <c r="I85" s="182">
        <f>IF(EAA!B6&gt;0,EAA!B6,EAA!B6*-1)</f>
        <v>13954071.82</v>
      </c>
      <c r="J85" s="37" t="s">
        <v>265</v>
      </c>
      <c r="K85" s="182">
        <f>IF(ESF!C6&gt;0,ESF!C6,ESF!C6*-1)</f>
        <v>13954071.82</v>
      </c>
      <c r="L85" s="189">
        <f t="shared" si="7"/>
        <v>0</v>
      </c>
      <c r="M85" s="103" t="s">
        <v>161</v>
      </c>
    </row>
    <row r="86" spans="1:13" x14ac:dyDescent="0.2">
      <c r="A86" s="22"/>
      <c r="B86" s="111" t="s">
        <v>163</v>
      </c>
      <c r="C86" s="65" t="s">
        <v>266</v>
      </c>
      <c r="D86" s="176">
        <f>IF(EAA!E7&gt;0,EAA!E7,EAA!E7*-1)</f>
        <v>17905179.790000007</v>
      </c>
      <c r="E86" s="37" t="s">
        <v>265</v>
      </c>
      <c r="F86" s="66">
        <f>IF(ESF!B7&gt;0,ESF!B7,ESF!B7*-1)</f>
        <v>17905179.789999999</v>
      </c>
      <c r="G86" s="195">
        <f t="shared" si="8"/>
        <v>0</v>
      </c>
      <c r="H86" s="65" t="s">
        <v>266</v>
      </c>
      <c r="I86" s="182">
        <f>IF(EAA!B7&gt;0,EAA!B7,EAA!B7*-1)</f>
        <v>72130140.010000005</v>
      </c>
      <c r="J86" s="37" t="s">
        <v>265</v>
      </c>
      <c r="K86" s="182">
        <f>IF(ESF!C7&gt;0,ESF!C7,ESF!C7*-1)</f>
        <v>72130140.010000005</v>
      </c>
      <c r="L86" s="189">
        <f t="shared" si="7"/>
        <v>0</v>
      </c>
      <c r="M86" s="103" t="s">
        <v>163</v>
      </c>
    </row>
    <row r="87" spans="1:13" x14ac:dyDescent="0.2">
      <c r="A87" s="22"/>
      <c r="B87" s="111" t="s">
        <v>165</v>
      </c>
      <c r="C87" s="65" t="s">
        <v>266</v>
      </c>
      <c r="D87" s="176">
        <f>IF(EAA!E8&gt;0,EAA!E8,EAA!E8*-1)</f>
        <v>0</v>
      </c>
      <c r="E87" s="37" t="s">
        <v>265</v>
      </c>
      <c r="F87" s="66">
        <f>IF(ESF!B8&gt;0,ESF!B8,ESF!B8*-1)</f>
        <v>0</v>
      </c>
      <c r="G87" s="195">
        <f t="shared" si="8"/>
        <v>0</v>
      </c>
      <c r="H87" s="65" t="s">
        <v>266</v>
      </c>
      <c r="I87" s="182">
        <f>IF(EAA!B8&gt;0,EAA!B8,EAA!B8*-1)</f>
        <v>0</v>
      </c>
      <c r="J87" s="37" t="s">
        <v>265</v>
      </c>
      <c r="K87" s="182">
        <f>IF(ESF!C8&gt;0,ESF!C8,ESF!C8*-1)</f>
        <v>0</v>
      </c>
      <c r="L87" s="189">
        <f t="shared" si="7"/>
        <v>0</v>
      </c>
      <c r="M87" s="103" t="s">
        <v>165</v>
      </c>
    </row>
    <row r="88" spans="1:13" x14ac:dyDescent="0.2">
      <c r="A88" s="22"/>
      <c r="B88" s="111" t="s">
        <v>167</v>
      </c>
      <c r="C88" s="65" t="s">
        <v>266</v>
      </c>
      <c r="D88" s="176">
        <f>IF(EAA!E9&gt;0,EAA!E9,EAA!E9*-1)</f>
        <v>0</v>
      </c>
      <c r="E88" s="37" t="s">
        <v>265</v>
      </c>
      <c r="F88" s="66">
        <f>IF(ESF!B9&gt;0,ESF!B9,ESF!B9*-1)</f>
        <v>0</v>
      </c>
      <c r="G88" s="195">
        <f t="shared" si="8"/>
        <v>0</v>
      </c>
      <c r="H88" s="65" t="s">
        <v>266</v>
      </c>
      <c r="I88" s="182">
        <f>IF(EAA!B9&gt;0,EAA!B9,EAA!B9*-1)</f>
        <v>0</v>
      </c>
      <c r="J88" s="37" t="s">
        <v>265</v>
      </c>
      <c r="K88" s="182">
        <f>IF(ESF!C9&gt;0,ESF!C9,ESF!C9*-1)</f>
        <v>0</v>
      </c>
      <c r="L88" s="189">
        <f t="shared" si="7"/>
        <v>0</v>
      </c>
      <c r="M88" s="103" t="s">
        <v>167</v>
      </c>
    </row>
    <row r="89" spans="1:13" ht="22.5" x14ac:dyDescent="0.2">
      <c r="A89" s="22"/>
      <c r="B89" s="111" t="s">
        <v>169</v>
      </c>
      <c r="C89" s="65" t="s">
        <v>266</v>
      </c>
      <c r="D89" s="176">
        <f>IF(EAA!E10&gt;0,EAA!E10,EAA!E10*-1)</f>
        <v>0</v>
      </c>
      <c r="E89" s="37" t="s">
        <v>265</v>
      </c>
      <c r="F89" s="66">
        <f>IF(ESF!B10&gt;0,ESF!B10,ESF!B10*-1)</f>
        <v>0</v>
      </c>
      <c r="G89" s="195">
        <f t="shared" si="8"/>
        <v>0</v>
      </c>
      <c r="H89" s="65" t="s">
        <v>266</v>
      </c>
      <c r="I89" s="182">
        <f>IF(EAA!B10&gt;0,EAA!B10,EAA!B10*-1)</f>
        <v>0</v>
      </c>
      <c r="J89" s="37" t="s">
        <v>265</v>
      </c>
      <c r="K89" s="182">
        <f>IF(ESF!C10&gt;0,ESF!C10,ESF!C10*-1)</f>
        <v>0</v>
      </c>
      <c r="L89" s="189">
        <f t="shared" si="7"/>
        <v>0</v>
      </c>
      <c r="M89" s="103" t="s">
        <v>169</v>
      </c>
    </row>
    <row r="90" spans="1:13" x14ac:dyDescent="0.2">
      <c r="A90" s="22"/>
      <c r="B90" s="111" t="s">
        <v>171</v>
      </c>
      <c r="C90" s="65" t="s">
        <v>266</v>
      </c>
      <c r="D90" s="176">
        <f>IF(EAA!E11&gt;0,EAA!E11,EAA!E11*-1)</f>
        <v>16980</v>
      </c>
      <c r="E90" s="37" t="s">
        <v>265</v>
      </c>
      <c r="F90" s="66">
        <f>IF(ESF!B11&gt;0,ESF!B11,ESF!B11*-1)</f>
        <v>16980</v>
      </c>
      <c r="G90" s="195">
        <f t="shared" si="8"/>
        <v>0</v>
      </c>
      <c r="H90" s="65" t="s">
        <v>266</v>
      </c>
      <c r="I90" s="182">
        <f>IF(EAA!B11&gt;0,EAA!B11,EAA!B11*-1)</f>
        <v>16980</v>
      </c>
      <c r="J90" s="37" t="s">
        <v>265</v>
      </c>
      <c r="K90" s="182">
        <f>IF(ESF!C11&gt;0,ESF!C11,ESF!C11*-1)</f>
        <v>16980</v>
      </c>
      <c r="L90" s="189">
        <f t="shared" si="7"/>
        <v>0</v>
      </c>
      <c r="M90" s="103" t="s">
        <v>171</v>
      </c>
    </row>
    <row r="91" spans="1:13" x14ac:dyDescent="0.2">
      <c r="A91" s="22"/>
      <c r="B91" s="111" t="s">
        <v>177</v>
      </c>
      <c r="C91" s="65" t="s">
        <v>266</v>
      </c>
      <c r="D91" s="176">
        <f>IF(EAA!E13&gt;0,EAA!E13,EAA!E13*-1)</f>
        <v>4729855.74</v>
      </c>
      <c r="E91" s="37" t="s">
        <v>265</v>
      </c>
      <c r="F91" s="66">
        <f>IF(ESF!B16&gt;0,ESF!B16,ESF!B16*-1)</f>
        <v>4729855.74</v>
      </c>
      <c r="G91" s="195">
        <f t="shared" si="8"/>
        <v>0</v>
      </c>
      <c r="H91" s="65" t="s">
        <v>266</v>
      </c>
      <c r="I91" s="182">
        <f>IF(EAA!B13&gt;0,EAA!B13,EAA!B13*-1)</f>
        <v>4729855.74</v>
      </c>
      <c r="J91" s="37" t="s">
        <v>265</v>
      </c>
      <c r="K91" s="182">
        <f>IF(ESF!C16&gt;0,ESF!C16,ESF!C16*-1)</f>
        <v>4729855.74</v>
      </c>
      <c r="L91" s="189">
        <f t="shared" si="7"/>
        <v>0</v>
      </c>
      <c r="M91" s="103" t="s">
        <v>177</v>
      </c>
    </row>
    <row r="92" spans="1:13" ht="22.5" x14ac:dyDescent="0.2">
      <c r="A92" s="22"/>
      <c r="B92" s="111" t="s">
        <v>179</v>
      </c>
      <c r="C92" s="65" t="s">
        <v>266</v>
      </c>
      <c r="D92" s="176">
        <f>IF(EAA!E14&gt;0,EAA!E14,EAA!E14*-1)</f>
        <v>0</v>
      </c>
      <c r="E92" s="37" t="s">
        <v>265</v>
      </c>
      <c r="F92" s="66">
        <f>IF(ESF!B17&gt;0,ESF!B17,ESF!B17*-1)</f>
        <v>0</v>
      </c>
      <c r="G92" s="195">
        <f t="shared" si="8"/>
        <v>0</v>
      </c>
      <c r="H92" s="65" t="s">
        <v>266</v>
      </c>
      <c r="I92" s="182">
        <f>IF(EAA!B14&gt;0,EAA!B14,EAA!B14*-1)</f>
        <v>0</v>
      </c>
      <c r="J92" s="37" t="s">
        <v>265</v>
      </c>
      <c r="K92" s="182">
        <f>IF(ESF!C17&gt;0,ESF!C17,ESF!C17*-1)</f>
        <v>0</v>
      </c>
      <c r="L92" s="189">
        <f t="shared" si="7"/>
        <v>0</v>
      </c>
      <c r="M92" s="103" t="s">
        <v>179</v>
      </c>
    </row>
    <row r="93" spans="1:13" ht="22.5" x14ac:dyDescent="0.2">
      <c r="A93" s="22"/>
      <c r="B93" s="111" t="s">
        <v>181</v>
      </c>
      <c r="C93" s="65" t="s">
        <v>266</v>
      </c>
      <c r="D93" s="176">
        <f>IF(EAA!E15&gt;0,EAA!E15,EAA!E15*-1)</f>
        <v>2487726108.7999997</v>
      </c>
      <c r="E93" s="37" t="s">
        <v>265</v>
      </c>
      <c r="F93" s="66">
        <f>IF(ESF!B18&gt;0,ESF!B18,ESF!B18*-1)</f>
        <v>2487726108.8000002</v>
      </c>
      <c r="G93" s="195">
        <f t="shared" si="8"/>
        <v>0</v>
      </c>
      <c r="H93" s="65" t="s">
        <v>266</v>
      </c>
      <c r="I93" s="182">
        <f>IF(EAA!B15&gt;0,EAA!B15,EAA!B15*-1)</f>
        <v>2393788639.0799999</v>
      </c>
      <c r="J93" s="37" t="s">
        <v>265</v>
      </c>
      <c r="K93" s="182">
        <f>IF(ESF!C18&gt;0,ESF!C18,ESF!C18*-1)</f>
        <v>2393788639.0799999</v>
      </c>
      <c r="L93" s="189">
        <f t="shared" si="7"/>
        <v>0</v>
      </c>
      <c r="M93" s="103" t="s">
        <v>181</v>
      </c>
    </row>
    <row r="94" spans="1:13" x14ac:dyDescent="0.2">
      <c r="A94" s="22"/>
      <c r="B94" s="111" t="s">
        <v>183</v>
      </c>
      <c r="C94" s="65" t="s">
        <v>266</v>
      </c>
      <c r="D94" s="176">
        <f>IF(EAA!E16&gt;0,EAA!E16,EAA!E16*-1)</f>
        <v>565332399.11000001</v>
      </c>
      <c r="E94" s="37" t="s">
        <v>265</v>
      </c>
      <c r="F94" s="66">
        <f>IF(ESF!B19&gt;0,ESF!B19,ESF!B19*-1)</f>
        <v>565332399.11000001</v>
      </c>
      <c r="G94" s="195">
        <f t="shared" si="8"/>
        <v>0</v>
      </c>
      <c r="H94" s="65" t="s">
        <v>266</v>
      </c>
      <c r="I94" s="182">
        <f>IF(EAA!B16&gt;0,EAA!B16,EAA!B16*-1)</f>
        <v>539104609.23000002</v>
      </c>
      <c r="J94" s="37" t="s">
        <v>265</v>
      </c>
      <c r="K94" s="182">
        <f>IF(ESF!C19&gt;0,ESF!C19,ESF!C19*-1)</f>
        <v>539104609.23000002</v>
      </c>
      <c r="L94" s="189">
        <f t="shared" si="7"/>
        <v>0</v>
      </c>
      <c r="M94" s="103" t="s">
        <v>183</v>
      </c>
    </row>
    <row r="95" spans="1:13" x14ac:dyDescent="0.2">
      <c r="A95" s="22"/>
      <c r="B95" s="111" t="s">
        <v>185</v>
      </c>
      <c r="C95" s="65" t="s">
        <v>266</v>
      </c>
      <c r="D95" s="176">
        <f>IF(EAA!E17&gt;0,EAA!E17,EAA!E17*-1)</f>
        <v>18048096.300000001</v>
      </c>
      <c r="E95" s="37" t="s">
        <v>265</v>
      </c>
      <c r="F95" s="66">
        <f>IF(ESF!B20&gt;0,ESF!B20,ESF!B20*-1)</f>
        <v>18048096.300000001</v>
      </c>
      <c r="G95" s="195">
        <f t="shared" si="8"/>
        <v>0</v>
      </c>
      <c r="H95" s="65" t="s">
        <v>266</v>
      </c>
      <c r="I95" s="182">
        <f>IF(EAA!B17&gt;0,EAA!B17,EAA!B17*-1)</f>
        <v>15471387.939999999</v>
      </c>
      <c r="J95" s="37" t="s">
        <v>265</v>
      </c>
      <c r="K95" s="182">
        <f>IF(ESF!C20&gt;0,ESF!C20,ESF!C20*-1)</f>
        <v>15471387.939999999</v>
      </c>
      <c r="L95" s="189">
        <f t="shared" si="7"/>
        <v>0</v>
      </c>
      <c r="M95" s="103" t="s">
        <v>185</v>
      </c>
    </row>
    <row r="96" spans="1:13" ht="22.5" x14ac:dyDescent="0.2">
      <c r="A96" s="22"/>
      <c r="B96" s="111" t="s">
        <v>187</v>
      </c>
      <c r="C96" s="65" t="s">
        <v>266</v>
      </c>
      <c r="D96" s="176">
        <f>IF(EAA!E18&gt;0,EAA!E18,EAA!E18*-1)</f>
        <v>371000852.69</v>
      </c>
      <c r="E96" s="37" t="s">
        <v>265</v>
      </c>
      <c r="F96" s="66">
        <f>IF(ESF!B21&gt;0,ESF!B21,ESF!B21*-1)</f>
        <v>371000852.69</v>
      </c>
      <c r="G96" s="195">
        <f t="shared" si="8"/>
        <v>0</v>
      </c>
      <c r="H96" s="65" t="s">
        <v>266</v>
      </c>
      <c r="I96" s="182">
        <f>IF(EAA!B18&gt;0,EAA!B18,EAA!B18*-1)</f>
        <v>371000852.69</v>
      </c>
      <c r="J96" s="37" t="s">
        <v>265</v>
      </c>
      <c r="K96" s="182">
        <f>IF(ESF!C21&gt;0,ESF!C21,ESF!C21*-1)</f>
        <v>371000852.69</v>
      </c>
      <c r="L96" s="189">
        <f t="shared" si="7"/>
        <v>0</v>
      </c>
      <c r="M96" s="103" t="s">
        <v>187</v>
      </c>
    </row>
    <row r="97" spans="1:13" x14ac:dyDescent="0.2">
      <c r="A97" s="22"/>
      <c r="B97" s="111" t="s">
        <v>189</v>
      </c>
      <c r="C97" s="65" t="s">
        <v>266</v>
      </c>
      <c r="D97" s="176">
        <f>IF(EAA!E19&gt;0,EAA!E19,EAA!E19*-1)</f>
        <v>1249245.98</v>
      </c>
      <c r="E97" s="37" t="s">
        <v>265</v>
      </c>
      <c r="F97" s="66">
        <f>IF(ESF!B22&gt;0,ESF!B22,ESF!B22*-1)</f>
        <v>1249245.98</v>
      </c>
      <c r="G97" s="195">
        <f t="shared" si="8"/>
        <v>0</v>
      </c>
      <c r="H97" s="65" t="s">
        <v>266</v>
      </c>
      <c r="I97" s="182">
        <f>IF(EAA!B19&gt;0,EAA!B19,EAA!B19*-1)</f>
        <v>1232245.98</v>
      </c>
      <c r="J97" s="37" t="s">
        <v>265</v>
      </c>
      <c r="K97" s="182">
        <f>IF(ESF!C22&gt;0,ESF!C22,ESF!C22*-1)</f>
        <v>1232245.98</v>
      </c>
      <c r="L97" s="189">
        <f t="shared" si="7"/>
        <v>0</v>
      </c>
      <c r="M97" s="103" t="s">
        <v>189</v>
      </c>
    </row>
    <row r="98" spans="1:13" ht="22.5" x14ac:dyDescent="0.2">
      <c r="A98" s="22"/>
      <c r="B98" s="111" t="s">
        <v>191</v>
      </c>
      <c r="C98" s="65" t="s">
        <v>266</v>
      </c>
      <c r="D98" s="176">
        <f>IF(EAA!E20&gt;0,EAA!E20,EAA!E20*-1)</f>
        <v>0</v>
      </c>
      <c r="E98" s="37" t="s">
        <v>265</v>
      </c>
      <c r="F98" s="66">
        <f>IF(ESF!B23&gt;0,ESF!B23,ESF!B23*-1)</f>
        <v>0</v>
      </c>
      <c r="G98" s="195">
        <f t="shared" si="8"/>
        <v>0</v>
      </c>
      <c r="H98" s="65" t="s">
        <v>266</v>
      </c>
      <c r="I98" s="182">
        <f>IF(EAA!B20&gt;0,EAA!B20,EAA!B20*-1)</f>
        <v>0</v>
      </c>
      <c r="J98" s="37" t="s">
        <v>265</v>
      </c>
      <c r="K98" s="182">
        <f>IF(ESF!C23&gt;0,ESF!C23,ESF!C23*-1)</f>
        <v>0</v>
      </c>
      <c r="L98" s="189">
        <f t="shared" si="7"/>
        <v>0</v>
      </c>
      <c r="M98" s="103" t="s">
        <v>191</v>
      </c>
    </row>
    <row r="99" spans="1:13" ht="12" thickBot="1" x14ac:dyDescent="0.25">
      <c r="A99" s="20"/>
      <c r="B99" s="133" t="s">
        <v>192</v>
      </c>
      <c r="C99" s="60" t="s">
        <v>266</v>
      </c>
      <c r="D99" s="177">
        <f>IF(EAA!E21&gt;0,EAA!E21,EAA!E21*-1)</f>
        <v>0</v>
      </c>
      <c r="E99" s="52" t="s">
        <v>265</v>
      </c>
      <c r="F99" s="67">
        <f>IF(ESF!B24&gt;0,ESF!B24,ESF!B24*-1)</f>
        <v>0</v>
      </c>
      <c r="G99" s="196">
        <f t="shared" si="8"/>
        <v>0</v>
      </c>
      <c r="H99" s="60" t="s">
        <v>266</v>
      </c>
      <c r="I99" s="183">
        <f>IF(EAA!B21&gt;0,EAA!B21,EAA!B21*-1)</f>
        <v>0</v>
      </c>
      <c r="J99" s="52" t="s">
        <v>265</v>
      </c>
      <c r="K99" s="183">
        <f>IF(ESF!C24&gt;0,ESF!C24,ESF!C24*-1)</f>
        <v>0</v>
      </c>
      <c r="L99" s="190">
        <f t="shared" si="7"/>
        <v>0</v>
      </c>
      <c r="M99" s="104" t="s">
        <v>192</v>
      </c>
    </row>
    <row r="100" spans="1:13" x14ac:dyDescent="0.2">
      <c r="A100" s="11" t="s">
        <v>94</v>
      </c>
      <c r="B100" s="112" t="s">
        <v>159</v>
      </c>
      <c r="C100" s="73" t="s">
        <v>266</v>
      </c>
      <c r="D100" s="199">
        <f>IF(EAA!F5&gt;0,EAA!F5,EAA!F5*-1)</f>
        <v>84671196.98999995</v>
      </c>
      <c r="E100" s="74" t="s">
        <v>281</v>
      </c>
      <c r="F100" s="76">
        <f>IF(CSF!$B5&gt;0,CSF!$B5,CSF!$C5)</f>
        <v>84671196.989999995</v>
      </c>
      <c r="G100" s="206">
        <f>ROUND(D100-F100,2)</f>
        <v>0</v>
      </c>
      <c r="H100" s="432"/>
      <c r="I100" s="433"/>
      <c r="J100" s="433"/>
      <c r="K100" s="77"/>
      <c r="L100" s="78"/>
      <c r="M100" s="105" t="s">
        <v>159</v>
      </c>
    </row>
    <row r="101" spans="1:13" x14ac:dyDescent="0.2">
      <c r="A101" s="10"/>
      <c r="B101" s="112" t="s">
        <v>161</v>
      </c>
      <c r="C101" s="65" t="s">
        <v>266</v>
      </c>
      <c r="D101" s="199">
        <f>IF(EAA!F6&gt;0,EAA!F6,EAA!F6*-1)</f>
        <v>5102881.3800000474</v>
      </c>
      <c r="E101" s="37" t="s">
        <v>281</v>
      </c>
      <c r="F101" s="66">
        <f>IF(CSF!$B6&gt;0,CSF!$B6,CSF!$C6)</f>
        <v>5102881.38</v>
      </c>
      <c r="G101" s="195">
        <f>ROUND(D101-F101,2)</f>
        <v>0</v>
      </c>
      <c r="H101" s="432"/>
      <c r="I101" s="433"/>
      <c r="J101" s="433"/>
      <c r="K101" s="77"/>
      <c r="L101" s="78"/>
      <c r="M101" s="105" t="s">
        <v>161</v>
      </c>
    </row>
    <row r="102" spans="1:13" x14ac:dyDescent="0.2">
      <c r="A102" s="10"/>
      <c r="B102" s="112" t="s">
        <v>163</v>
      </c>
      <c r="C102" s="65" t="s">
        <v>266</v>
      </c>
      <c r="D102" s="199">
        <f>IF(EAA!F7&gt;0,EAA!F7,EAA!F7*-1)</f>
        <v>54224960.219999999</v>
      </c>
      <c r="E102" s="37" t="s">
        <v>281</v>
      </c>
      <c r="F102" s="66">
        <f>IF(CSF!$B7&gt;0,CSF!$B7,CSF!$C7)</f>
        <v>54224960.219999999</v>
      </c>
      <c r="G102" s="195">
        <f t="shared" ref="G102:G115" si="9">ROUND(D102-F102,2)</f>
        <v>0</v>
      </c>
      <c r="H102" s="432"/>
      <c r="I102" s="433"/>
      <c r="J102" s="433"/>
      <c r="K102" s="77"/>
      <c r="L102" s="78"/>
      <c r="M102" s="105" t="s">
        <v>163</v>
      </c>
    </row>
    <row r="103" spans="1:13" x14ac:dyDescent="0.2">
      <c r="A103" s="10"/>
      <c r="B103" s="112" t="s">
        <v>165</v>
      </c>
      <c r="C103" s="65" t="s">
        <v>266</v>
      </c>
      <c r="D103" s="199">
        <f>IF(EAA!F8&gt;0,EAA!F8,EAA!F8*-1)</f>
        <v>0</v>
      </c>
      <c r="E103" s="37" t="s">
        <v>281</v>
      </c>
      <c r="F103" s="66">
        <f>IF(CSF!$B8&gt;0,CSF!$B8,CSF!$C8)</f>
        <v>0</v>
      </c>
      <c r="G103" s="195">
        <f t="shared" si="9"/>
        <v>0</v>
      </c>
      <c r="H103" s="432"/>
      <c r="I103" s="433"/>
      <c r="J103" s="433"/>
      <c r="K103" s="77"/>
      <c r="L103" s="78"/>
      <c r="M103" s="105" t="s">
        <v>165</v>
      </c>
    </row>
    <row r="104" spans="1:13" x14ac:dyDescent="0.2">
      <c r="A104" s="10"/>
      <c r="B104" s="112" t="s">
        <v>167</v>
      </c>
      <c r="C104" s="65" t="s">
        <v>266</v>
      </c>
      <c r="D104" s="199">
        <f>IF(EAA!F9&gt;0,EAA!F9,EAA!F9*-1)</f>
        <v>0</v>
      </c>
      <c r="E104" s="37" t="s">
        <v>281</v>
      </c>
      <c r="F104" s="66">
        <f>IF(CSF!$B9&gt;0,CSF!$B9,CSF!$C9)</f>
        <v>0</v>
      </c>
      <c r="G104" s="195">
        <f t="shared" si="9"/>
        <v>0</v>
      </c>
      <c r="H104" s="432"/>
      <c r="I104" s="433"/>
      <c r="J104" s="433"/>
      <c r="K104" s="77"/>
      <c r="L104" s="78"/>
      <c r="M104" s="105" t="s">
        <v>167</v>
      </c>
    </row>
    <row r="105" spans="1:13" ht="22.5" x14ac:dyDescent="0.2">
      <c r="A105" s="10"/>
      <c r="B105" s="112" t="s">
        <v>169</v>
      </c>
      <c r="C105" s="65" t="s">
        <v>266</v>
      </c>
      <c r="D105" s="199">
        <f>IF(EAA!F10&gt;0,EAA!F10,EAA!F10*-1)</f>
        <v>0</v>
      </c>
      <c r="E105" s="37" t="s">
        <v>281</v>
      </c>
      <c r="F105" s="66">
        <f>IF(CSF!$B10&gt;0,CSF!$B10,CSF!$C10)</f>
        <v>0</v>
      </c>
      <c r="G105" s="195">
        <f t="shared" si="9"/>
        <v>0</v>
      </c>
      <c r="H105" s="432"/>
      <c r="I105" s="433"/>
      <c r="J105" s="433"/>
      <c r="K105" s="77"/>
      <c r="L105" s="78"/>
      <c r="M105" s="105" t="s">
        <v>169</v>
      </c>
    </row>
    <row r="106" spans="1:13" x14ac:dyDescent="0.2">
      <c r="A106" s="10"/>
      <c r="B106" s="112" t="s">
        <v>171</v>
      </c>
      <c r="C106" s="65" t="s">
        <v>266</v>
      </c>
      <c r="D106" s="199">
        <f>IF(EAA!F11&gt;0,EAA!F11,EAA!F11*-1)</f>
        <v>0</v>
      </c>
      <c r="E106" s="37" t="s">
        <v>281</v>
      </c>
      <c r="F106" s="66">
        <f>IF(CSF!$B11&gt;0,CSF!$B11,CSF!$C11)</f>
        <v>0</v>
      </c>
      <c r="G106" s="195">
        <f t="shared" si="9"/>
        <v>0</v>
      </c>
      <c r="H106" s="432"/>
      <c r="I106" s="433"/>
      <c r="J106" s="433"/>
      <c r="K106" s="77"/>
      <c r="L106" s="78"/>
      <c r="M106" s="105" t="s">
        <v>171</v>
      </c>
    </row>
    <row r="107" spans="1:13" x14ac:dyDescent="0.2">
      <c r="A107" s="10"/>
      <c r="B107" s="112" t="s">
        <v>177</v>
      </c>
      <c r="C107" s="65" t="s">
        <v>266</v>
      </c>
      <c r="D107" s="199">
        <f>IF(EAA!F13&gt;0,EAA!F13,EAA!F13*-1)</f>
        <v>0</v>
      </c>
      <c r="E107" s="37" t="s">
        <v>281</v>
      </c>
      <c r="F107" s="66">
        <f>IF(CSF!$B14&gt;0,CSF!$B14,CSF!$C14)</f>
        <v>0</v>
      </c>
      <c r="G107" s="195">
        <f t="shared" si="9"/>
        <v>0</v>
      </c>
      <c r="H107" s="432"/>
      <c r="I107" s="433"/>
      <c r="J107" s="433"/>
      <c r="K107" s="77"/>
      <c r="L107" s="78"/>
      <c r="M107" s="105" t="s">
        <v>177</v>
      </c>
    </row>
    <row r="108" spans="1:13" ht="22.5" x14ac:dyDescent="0.2">
      <c r="A108" s="10"/>
      <c r="B108" s="112" t="s">
        <v>179</v>
      </c>
      <c r="C108" s="65" t="s">
        <v>266</v>
      </c>
      <c r="D108" s="199">
        <f>IF(EAA!F14&gt;0,EAA!F14,EAA!F14*-1)</f>
        <v>0</v>
      </c>
      <c r="E108" s="37" t="s">
        <v>281</v>
      </c>
      <c r="F108" s="66">
        <f>IF(CSF!$B15&gt;0,CSF!$B15,CSF!$C15)</f>
        <v>0</v>
      </c>
      <c r="G108" s="195">
        <f t="shared" si="9"/>
        <v>0</v>
      </c>
      <c r="H108" s="432"/>
      <c r="I108" s="433"/>
      <c r="J108" s="433"/>
      <c r="K108" s="77"/>
      <c r="L108" s="78"/>
      <c r="M108" s="105" t="s">
        <v>179</v>
      </c>
    </row>
    <row r="109" spans="1:13" ht="22.5" x14ac:dyDescent="0.2">
      <c r="A109" s="10"/>
      <c r="B109" s="112" t="s">
        <v>181</v>
      </c>
      <c r="C109" s="65" t="s">
        <v>266</v>
      </c>
      <c r="D109" s="199">
        <f>IF(EAA!F15&gt;0,EAA!F15,EAA!F15*-1)</f>
        <v>93937469.71999979</v>
      </c>
      <c r="E109" s="37" t="s">
        <v>281</v>
      </c>
      <c r="F109" s="66">
        <f>IF(CSF!$B16&gt;0,CSF!$B16,CSF!$C16)</f>
        <v>93937469.719999999</v>
      </c>
      <c r="G109" s="195">
        <f t="shared" si="9"/>
        <v>0</v>
      </c>
      <c r="H109" s="432"/>
      <c r="I109" s="433"/>
      <c r="J109" s="433"/>
      <c r="K109" s="77"/>
      <c r="L109" s="78"/>
      <c r="M109" s="105" t="s">
        <v>181</v>
      </c>
    </row>
    <row r="110" spans="1:13" x14ac:dyDescent="0.2">
      <c r="A110" s="10"/>
      <c r="B110" s="112" t="s">
        <v>183</v>
      </c>
      <c r="C110" s="65" t="s">
        <v>266</v>
      </c>
      <c r="D110" s="199">
        <f>IF(EAA!F16&gt;0,EAA!F16,EAA!F16*-1)</f>
        <v>26227789.879999995</v>
      </c>
      <c r="E110" s="37" t="s">
        <v>281</v>
      </c>
      <c r="F110" s="66">
        <f>IF(CSF!$B17&gt;0,CSF!$B17,CSF!$C17)</f>
        <v>26227789.879999999</v>
      </c>
      <c r="G110" s="195">
        <f t="shared" si="9"/>
        <v>0</v>
      </c>
      <c r="H110" s="432"/>
      <c r="I110" s="433"/>
      <c r="J110" s="433"/>
      <c r="K110" s="77"/>
      <c r="L110" s="78"/>
      <c r="M110" s="105" t="s">
        <v>183</v>
      </c>
    </row>
    <row r="111" spans="1:13" x14ac:dyDescent="0.2">
      <c r="A111" s="10"/>
      <c r="B111" s="112" t="s">
        <v>185</v>
      </c>
      <c r="C111" s="65" t="s">
        <v>266</v>
      </c>
      <c r="D111" s="199">
        <f>IF(EAA!F17&gt;0,EAA!F17,EAA!F17*-1)</f>
        <v>2576708.3600000013</v>
      </c>
      <c r="E111" s="37" t="s">
        <v>281</v>
      </c>
      <c r="F111" s="66">
        <f>IF(CSF!$B18&gt;0,CSF!$B18,CSF!$C18)</f>
        <v>2576708.36</v>
      </c>
      <c r="G111" s="195">
        <f t="shared" si="9"/>
        <v>0</v>
      </c>
      <c r="H111" s="432"/>
      <c r="I111" s="433"/>
      <c r="J111" s="433"/>
      <c r="K111" s="77"/>
      <c r="L111" s="78"/>
      <c r="M111" s="105" t="s">
        <v>185</v>
      </c>
    </row>
    <row r="112" spans="1:13" ht="22.5" x14ac:dyDescent="0.2">
      <c r="A112" s="10"/>
      <c r="B112" s="112" t="s">
        <v>187</v>
      </c>
      <c r="C112" s="65" t="s">
        <v>266</v>
      </c>
      <c r="D112" s="199">
        <f>IF(EAA!F18&gt;0,EAA!F18,EAA!F18*-1)</f>
        <v>0</v>
      </c>
      <c r="E112" s="37" t="s">
        <v>281</v>
      </c>
      <c r="F112" s="66">
        <f>IF(CSF!$B19&gt;0,CSF!$B19,CSF!$C19)</f>
        <v>0</v>
      </c>
      <c r="G112" s="195">
        <f t="shared" si="9"/>
        <v>0</v>
      </c>
      <c r="H112" s="432"/>
      <c r="I112" s="433"/>
      <c r="J112" s="433"/>
      <c r="K112" s="77"/>
      <c r="L112" s="78"/>
      <c r="M112" s="105" t="s">
        <v>187</v>
      </c>
    </row>
    <row r="113" spans="1:13" x14ac:dyDescent="0.2">
      <c r="A113" s="10"/>
      <c r="B113" s="112" t="s">
        <v>189</v>
      </c>
      <c r="C113" s="65" t="s">
        <v>266</v>
      </c>
      <c r="D113" s="199">
        <f>IF(EAA!F19&gt;0,EAA!F19,EAA!F19*-1)</f>
        <v>17000</v>
      </c>
      <c r="E113" s="37" t="s">
        <v>281</v>
      </c>
      <c r="F113" s="66">
        <f>IF(CSF!$B20&gt;0,CSF!$B20,CSF!$C20)</f>
        <v>17000</v>
      </c>
      <c r="G113" s="195">
        <f t="shared" si="9"/>
        <v>0</v>
      </c>
      <c r="H113" s="432"/>
      <c r="I113" s="433"/>
      <c r="J113" s="433"/>
      <c r="K113" s="77"/>
      <c r="L113" s="78"/>
      <c r="M113" s="105" t="s">
        <v>189</v>
      </c>
    </row>
    <row r="114" spans="1:13" ht="22.5" x14ac:dyDescent="0.2">
      <c r="A114" s="10"/>
      <c r="B114" s="112" t="s">
        <v>191</v>
      </c>
      <c r="C114" s="65" t="s">
        <v>266</v>
      </c>
      <c r="D114" s="199">
        <f>IF(EAA!F20&gt;0,EAA!F20,EAA!F20*-1)</f>
        <v>0</v>
      </c>
      <c r="E114" s="37" t="s">
        <v>281</v>
      </c>
      <c r="F114" s="66">
        <f>IF(CSF!$B21&gt;0,CSF!$B21,CSF!$C21)</f>
        <v>0</v>
      </c>
      <c r="G114" s="195">
        <f t="shared" si="9"/>
        <v>0</v>
      </c>
      <c r="H114" s="432"/>
      <c r="I114" s="433"/>
      <c r="J114" s="433"/>
      <c r="K114" s="77"/>
      <c r="L114" s="78"/>
      <c r="M114" s="105" t="s">
        <v>191</v>
      </c>
    </row>
    <row r="115" spans="1:13" ht="12" thickBot="1" x14ac:dyDescent="0.25">
      <c r="A115" s="10"/>
      <c r="B115" s="112" t="s">
        <v>192</v>
      </c>
      <c r="C115" s="68" t="s">
        <v>266</v>
      </c>
      <c r="D115" s="177">
        <f>IF(EAA!F21&gt;0,EAA!F21,EAA!F21*-1)</f>
        <v>0</v>
      </c>
      <c r="E115" s="69" t="s">
        <v>281</v>
      </c>
      <c r="F115" s="70">
        <f>IF(CSF!$B22&gt;0,CSF!$B22,CSF!$C22)</f>
        <v>0</v>
      </c>
      <c r="G115" s="196">
        <f t="shared" si="9"/>
        <v>0</v>
      </c>
      <c r="H115" s="432"/>
      <c r="I115" s="433"/>
      <c r="J115" s="433"/>
      <c r="K115" s="77"/>
      <c r="L115" s="141"/>
      <c r="M115" s="105" t="s">
        <v>192</v>
      </c>
    </row>
    <row r="116" spans="1:13" ht="12" thickBot="1" x14ac:dyDescent="0.25">
      <c r="A116" s="21" t="s">
        <v>97</v>
      </c>
      <c r="B116" s="113"/>
      <c r="C116" s="33" t="s">
        <v>280</v>
      </c>
      <c r="D116" s="168">
        <f>IF(ADP!E34&gt;0,ADP!E34,ADP!E34*-1)</f>
        <v>103978338.31</v>
      </c>
      <c r="E116" s="34" t="s">
        <v>265</v>
      </c>
      <c r="F116" s="168">
        <f>IF(ESF!E26&gt;0,ESF!E26,ESF!E26*-1)</f>
        <v>103978338.31</v>
      </c>
      <c r="G116" s="193">
        <f>ROUND(D116-F116,2)</f>
        <v>0</v>
      </c>
      <c r="H116" s="33" t="s">
        <v>280</v>
      </c>
      <c r="I116" s="179">
        <f>IF(ADP!D34&gt;0,ADP!D34,ADP!D34*-1)</f>
        <v>128717615.92</v>
      </c>
      <c r="J116" s="34" t="s">
        <v>265</v>
      </c>
      <c r="K116" s="179">
        <f>IF(ESF!F26&gt;0,ESF!F26,ESF!F26*-1)</f>
        <v>128717615.92</v>
      </c>
      <c r="L116" s="208">
        <f t="shared" ref="L116" si="10">ROUND(I116-K116,2)</f>
        <v>0</v>
      </c>
      <c r="M116" s="106"/>
    </row>
  </sheetData>
  <mergeCells count="38">
    <mergeCell ref="A5:A6"/>
    <mergeCell ref="M5:M6"/>
    <mergeCell ref="C5:E5"/>
    <mergeCell ref="G5:G6"/>
    <mergeCell ref="H5:J5"/>
    <mergeCell ref="L5:L6"/>
    <mergeCell ref="B5:B6"/>
    <mergeCell ref="C38:G42"/>
    <mergeCell ref="C32:G36"/>
    <mergeCell ref="H8:L8"/>
    <mergeCell ref="C9:E9"/>
    <mergeCell ref="C29:E29"/>
    <mergeCell ref="C56:E56"/>
    <mergeCell ref="C57:E57"/>
    <mergeCell ref="H45:L55"/>
    <mergeCell ref="H58:I59"/>
    <mergeCell ref="H44:J44"/>
    <mergeCell ref="H101:J101"/>
    <mergeCell ref="H102:J102"/>
    <mergeCell ref="H103:J103"/>
    <mergeCell ref="H60:L81"/>
    <mergeCell ref="E83:I83"/>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31496062992125984" right="0.31496062992125984" top="0.35433070866141736" bottom="0.35433070866141736" header="0.31496062992125984" footer="0.31496062992125984"/>
  <pageSetup scale="80" orientation="landscape"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C46" sqref="C46"/>
    </sheetView>
  </sheetViews>
  <sheetFormatPr baseColWidth="10" defaultColWidth="11.42578125" defaultRowHeight="12.75" x14ac:dyDescent="0.2"/>
  <cols>
    <col min="1" max="1" width="0.85546875" style="211" customWidth="1"/>
    <col min="2" max="2" width="47.140625" style="211" customWidth="1"/>
    <col min="3" max="3" width="20" style="211" customWidth="1"/>
    <col min="4" max="4" width="17.85546875" style="211" customWidth="1"/>
    <col min="5" max="5" width="19.5703125" style="211" customWidth="1"/>
    <col min="6" max="16384" width="11.42578125" style="211"/>
  </cols>
  <sheetData>
    <row r="1" spans="1:5" ht="81" customHeight="1" x14ac:dyDescent="0.2">
      <c r="A1" s="494" t="s">
        <v>670</v>
      </c>
      <c r="B1" s="495"/>
      <c r="C1" s="495"/>
      <c r="D1" s="495"/>
      <c r="E1" s="496"/>
    </row>
    <row r="2" spans="1:5" x14ac:dyDescent="0.2">
      <c r="A2" s="212"/>
      <c r="B2" s="212"/>
      <c r="C2" s="212"/>
      <c r="D2" s="212"/>
      <c r="E2" s="212"/>
    </row>
    <row r="3" spans="1:5" ht="15" customHeight="1" x14ac:dyDescent="0.2">
      <c r="A3" s="514" t="s">
        <v>100</v>
      </c>
      <c r="B3" s="514"/>
      <c r="C3" s="213" t="s">
        <v>584</v>
      </c>
      <c r="D3" s="213" t="s">
        <v>327</v>
      </c>
      <c r="E3" s="213" t="s">
        <v>585</v>
      </c>
    </row>
    <row r="4" spans="1:5" x14ac:dyDescent="0.2">
      <c r="A4" s="214"/>
      <c r="B4" s="215"/>
      <c r="C4" s="216"/>
      <c r="D4" s="216"/>
      <c r="E4" s="216"/>
    </row>
    <row r="5" spans="1:5" ht="12.95" customHeight="1" x14ac:dyDescent="0.2">
      <c r="A5" s="217" t="s">
        <v>586</v>
      </c>
      <c r="B5" s="218"/>
      <c r="C5" s="226">
        <f>C6+C7</f>
        <v>1137907129.6600001</v>
      </c>
      <c r="D5" s="226">
        <f>D6+D7</f>
        <v>368693567.38999999</v>
      </c>
      <c r="E5" s="226">
        <f>E6+E7</f>
        <v>358644926.31</v>
      </c>
    </row>
    <row r="6" spans="1:5" ht="12.95" customHeight="1" x14ac:dyDescent="0.2">
      <c r="A6" s="219"/>
      <c r="B6" s="220" t="s">
        <v>678</v>
      </c>
      <c r="C6" s="227"/>
      <c r="D6" s="227"/>
      <c r="E6" s="227"/>
    </row>
    <row r="7" spans="1:5" ht="12.95" customHeight="1" x14ac:dyDescent="0.2">
      <c r="A7" s="219"/>
      <c r="B7" s="220" t="s">
        <v>679</v>
      </c>
      <c r="C7" s="227">
        <v>1137907129.6600001</v>
      </c>
      <c r="D7" s="227">
        <v>368693567.38999999</v>
      </c>
      <c r="E7" s="227">
        <v>358644926.31</v>
      </c>
    </row>
    <row r="8" spans="1:5" x14ac:dyDescent="0.2">
      <c r="A8" s="219"/>
      <c r="B8" s="222"/>
      <c r="C8" s="227"/>
      <c r="D8" s="227"/>
      <c r="E8" s="227"/>
    </row>
    <row r="9" spans="1:5" ht="12.95" customHeight="1" x14ac:dyDescent="0.2">
      <c r="A9" s="217" t="s">
        <v>587</v>
      </c>
      <c r="B9" s="218"/>
      <c r="C9" s="226">
        <f>C10+C11</f>
        <v>1129497129.6600001</v>
      </c>
      <c r="D9" s="226">
        <f>D10+D11</f>
        <v>321832820.50999999</v>
      </c>
      <c r="E9" s="226">
        <f>E10+E11</f>
        <v>321292731.63</v>
      </c>
    </row>
    <row r="10" spans="1:5" ht="12.95" customHeight="1" x14ac:dyDescent="0.2">
      <c r="A10" s="219"/>
      <c r="B10" s="220" t="s">
        <v>680</v>
      </c>
      <c r="C10" s="227"/>
      <c r="D10" s="227"/>
      <c r="E10" s="227"/>
    </row>
    <row r="11" spans="1:5" ht="12.95" customHeight="1" x14ac:dyDescent="0.2">
      <c r="A11" s="219"/>
      <c r="B11" s="220" t="s">
        <v>681</v>
      </c>
      <c r="C11" s="227">
        <v>1129497129.6600001</v>
      </c>
      <c r="D11" s="227">
        <v>321832820.50999999</v>
      </c>
      <c r="E11" s="227">
        <v>321292731.63</v>
      </c>
    </row>
    <row r="12" spans="1:5" x14ac:dyDescent="0.2">
      <c r="A12" s="219"/>
      <c r="B12" s="222"/>
      <c r="C12" s="227"/>
      <c r="D12" s="227"/>
      <c r="E12" s="227"/>
    </row>
    <row r="13" spans="1:5" ht="12.95" customHeight="1" x14ac:dyDescent="0.2">
      <c r="A13" s="217" t="s">
        <v>588</v>
      </c>
      <c r="B13" s="218"/>
      <c r="C13" s="226">
        <f>C5-C9</f>
        <v>8410000</v>
      </c>
      <c r="D13" s="226">
        <f>D5-D9</f>
        <v>46860746.879999995</v>
      </c>
      <c r="E13" s="226">
        <f>E5-E9</f>
        <v>37352194.680000007</v>
      </c>
    </row>
    <row r="14" spans="1:5" x14ac:dyDescent="0.2">
      <c r="A14" s="223"/>
      <c r="B14" s="224"/>
      <c r="C14" s="225"/>
      <c r="D14" s="225"/>
      <c r="E14" s="225"/>
    </row>
    <row r="15" spans="1:5" ht="15" customHeight="1" x14ac:dyDescent="0.2">
      <c r="A15" s="514" t="s">
        <v>100</v>
      </c>
      <c r="B15" s="514"/>
      <c r="C15" s="213" t="s">
        <v>584</v>
      </c>
      <c r="D15" s="213" t="s">
        <v>327</v>
      </c>
      <c r="E15" s="213" t="s">
        <v>585</v>
      </c>
    </row>
    <row r="16" spans="1:5" x14ac:dyDescent="0.2">
      <c r="A16" s="219"/>
      <c r="B16" s="220"/>
      <c r="C16" s="226"/>
      <c r="D16" s="226"/>
      <c r="E16" s="226"/>
    </row>
    <row r="17" spans="1:5" ht="12.95" customHeight="1" x14ac:dyDescent="0.2">
      <c r="A17" s="217" t="s">
        <v>589</v>
      </c>
      <c r="B17" s="218"/>
      <c r="C17" s="226">
        <f>C13</f>
        <v>8410000</v>
      </c>
      <c r="D17" s="226">
        <f>D13</f>
        <v>46860746.879999995</v>
      </c>
      <c r="E17" s="226">
        <f>E13</f>
        <v>37352194.680000007</v>
      </c>
    </row>
    <row r="18" spans="1:5" x14ac:dyDescent="0.2">
      <c r="A18" s="219"/>
      <c r="B18" s="220"/>
      <c r="C18" s="226"/>
      <c r="D18" s="226"/>
      <c r="E18" s="226"/>
    </row>
    <row r="19" spans="1:5" ht="12.95" customHeight="1" x14ac:dyDescent="0.2">
      <c r="A19" s="217" t="s">
        <v>590</v>
      </c>
      <c r="B19" s="218"/>
      <c r="C19" s="227">
        <v>5100000</v>
      </c>
      <c r="D19" s="227">
        <v>870434.24</v>
      </c>
      <c r="E19" s="227">
        <v>870434.24</v>
      </c>
    </row>
    <row r="20" spans="1:5" x14ac:dyDescent="0.2">
      <c r="A20" s="219"/>
      <c r="B20" s="220"/>
      <c r="C20" s="227"/>
      <c r="D20" s="227"/>
      <c r="E20" s="227"/>
    </row>
    <row r="21" spans="1:5" ht="12.95" customHeight="1" x14ac:dyDescent="0.2">
      <c r="A21" s="217" t="s">
        <v>591</v>
      </c>
      <c r="B21" s="218"/>
      <c r="C21" s="226">
        <f>C17+C19</f>
        <v>13510000</v>
      </c>
      <c r="D21" s="226">
        <f>D17+D19</f>
        <v>47731181.119999997</v>
      </c>
      <c r="E21" s="226">
        <f>E17+E19</f>
        <v>38222628.920000009</v>
      </c>
    </row>
    <row r="22" spans="1:5" x14ac:dyDescent="0.2">
      <c r="A22" s="223"/>
      <c r="B22" s="224"/>
      <c r="C22" s="225"/>
      <c r="D22" s="225"/>
      <c r="E22" s="225"/>
    </row>
    <row r="23" spans="1:5" ht="15" customHeight="1" x14ac:dyDescent="0.2">
      <c r="A23" s="514" t="s">
        <v>100</v>
      </c>
      <c r="B23" s="514"/>
      <c r="C23" s="213" t="s">
        <v>584</v>
      </c>
      <c r="D23" s="213" t="s">
        <v>327</v>
      </c>
      <c r="E23" s="213" t="s">
        <v>585</v>
      </c>
    </row>
    <row r="24" spans="1:5" x14ac:dyDescent="0.2">
      <c r="A24" s="219"/>
      <c r="B24" s="220"/>
      <c r="C24" s="226"/>
      <c r="D24" s="226"/>
      <c r="E24" s="226"/>
    </row>
    <row r="25" spans="1:5" ht="12.95" customHeight="1" x14ac:dyDescent="0.2">
      <c r="A25" s="217" t="s">
        <v>592</v>
      </c>
      <c r="B25" s="218"/>
      <c r="C25" s="221"/>
      <c r="D25" s="221"/>
      <c r="E25" s="221"/>
    </row>
    <row r="26" spans="1:5" x14ac:dyDescent="0.2">
      <c r="A26" s="219"/>
      <c r="B26" s="220"/>
      <c r="C26" s="221"/>
      <c r="D26" s="221"/>
      <c r="E26" s="221"/>
    </row>
    <row r="27" spans="1:5" ht="12.95" customHeight="1" x14ac:dyDescent="0.2">
      <c r="A27" s="217" t="s">
        <v>593</v>
      </c>
      <c r="B27" s="218"/>
      <c r="C27" s="227">
        <v>8410000</v>
      </c>
      <c r="D27" s="227">
        <v>2101736.64</v>
      </c>
      <c r="E27" s="227">
        <v>2101736.64</v>
      </c>
    </row>
    <row r="28" spans="1:5" x14ac:dyDescent="0.2">
      <c r="A28" s="219"/>
      <c r="B28" s="220"/>
      <c r="C28" s="227"/>
      <c r="D28" s="227"/>
      <c r="E28" s="227"/>
    </row>
    <row r="29" spans="1:5" ht="12.95" customHeight="1" x14ac:dyDescent="0.2">
      <c r="A29" s="217" t="s">
        <v>594</v>
      </c>
      <c r="B29" s="218"/>
      <c r="C29" s="226">
        <f>C25-C27</f>
        <v>-8410000</v>
      </c>
      <c r="D29" s="226">
        <f>D25-D27</f>
        <v>-2101736.64</v>
      </c>
      <c r="E29" s="226">
        <f>E25-E27</f>
        <v>-2101736.64</v>
      </c>
    </row>
    <row r="31" spans="1:5" x14ac:dyDescent="0.2">
      <c r="B31" s="228" t="s">
        <v>428</v>
      </c>
    </row>
  </sheetData>
  <protectedRanges>
    <protectedRange sqref="B31" name="Rango1"/>
  </protectedRanges>
  <mergeCells count="4">
    <mergeCell ref="A1:E1"/>
    <mergeCell ref="A3:B3"/>
    <mergeCell ref="A15:B15"/>
    <mergeCell ref="A23:B23"/>
  </mergeCells>
  <pageMargins left="0.31496062992125984" right="0.31496062992125984" top="0.74803149606299213" bottom="0.74803149606299213" header="0.31496062992125984" footer="0.31496062992125984"/>
  <pageSetup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workbookViewId="0">
      <selection activeCell="L1" sqref="L1:L1048576"/>
    </sheetView>
  </sheetViews>
  <sheetFormatPr baseColWidth="10" defaultColWidth="11.42578125" defaultRowHeight="11.25" x14ac:dyDescent="0.2"/>
  <cols>
    <col min="1" max="1" width="24" style="3" customWidth="1"/>
    <col min="2" max="2" width="12.5703125" style="3" customWidth="1"/>
    <col min="3" max="4" width="10.7109375" style="3" customWidth="1"/>
    <col min="5" max="5" width="13.85546875" style="147" customWidth="1"/>
    <col min="6" max="6" width="16.42578125" style="3" customWidth="1"/>
    <col min="7" max="7" width="16.28515625" style="3" customWidth="1"/>
    <col min="8" max="8" width="14.42578125" style="147" customWidth="1"/>
    <col min="9" max="9" width="12.85546875" style="147" customWidth="1"/>
    <col min="10" max="16384" width="11.42578125" style="3"/>
  </cols>
  <sheetData>
    <row r="1" spans="1:9" ht="14.65" customHeight="1" x14ac:dyDescent="0.2">
      <c r="A1" s="431" t="s">
        <v>636</v>
      </c>
      <c r="B1" s="431"/>
      <c r="C1" s="431"/>
      <c r="D1" s="431"/>
      <c r="E1" s="431"/>
      <c r="F1" s="431"/>
      <c r="G1" s="431"/>
      <c r="H1" s="142" t="s">
        <v>0</v>
      </c>
      <c r="I1" s="165">
        <v>2026</v>
      </c>
    </row>
    <row r="2" spans="1:9" ht="14.65" customHeight="1" x14ac:dyDescent="0.2">
      <c r="A2" s="431" t="s">
        <v>595</v>
      </c>
      <c r="B2" s="431"/>
      <c r="C2" s="431"/>
      <c r="D2" s="431"/>
      <c r="E2" s="431"/>
      <c r="F2" s="431"/>
      <c r="G2" s="431"/>
      <c r="H2" s="143" t="s">
        <v>2</v>
      </c>
      <c r="I2" s="144" t="s">
        <v>3</v>
      </c>
    </row>
    <row r="3" spans="1:9" ht="14.65" customHeight="1" x14ac:dyDescent="0.2">
      <c r="A3" s="431" t="s">
        <v>637</v>
      </c>
      <c r="B3" s="431"/>
      <c r="C3" s="431"/>
      <c r="D3" s="431"/>
      <c r="E3" s="431"/>
      <c r="F3" s="431"/>
      <c r="G3" s="431"/>
      <c r="H3" s="145" t="s">
        <v>4</v>
      </c>
      <c r="I3" s="146">
        <v>1</v>
      </c>
    </row>
    <row r="4" spans="1:9" ht="12" thickBot="1" x14ac:dyDescent="0.25"/>
    <row r="5" spans="1:9" ht="15.75" customHeight="1" x14ac:dyDescent="0.2">
      <c r="A5" s="459" t="s">
        <v>5</v>
      </c>
      <c r="B5" s="459" t="s">
        <v>316</v>
      </c>
      <c r="C5" s="459" t="s">
        <v>264</v>
      </c>
      <c r="D5" s="461" t="s">
        <v>317</v>
      </c>
      <c r="E5" s="463" t="s">
        <v>277</v>
      </c>
      <c r="F5" s="461" t="s">
        <v>264</v>
      </c>
      <c r="G5" s="461" t="s">
        <v>317</v>
      </c>
      <c r="H5" s="463" t="s">
        <v>277</v>
      </c>
      <c r="I5" s="465" t="s">
        <v>278</v>
      </c>
    </row>
    <row r="6" spans="1:9" ht="15" customHeight="1" x14ac:dyDescent="0.2">
      <c r="A6" s="460"/>
      <c r="B6" s="460"/>
      <c r="C6" s="460"/>
      <c r="D6" s="462"/>
      <c r="E6" s="464"/>
      <c r="F6" s="462"/>
      <c r="G6" s="462"/>
      <c r="H6" s="464"/>
      <c r="I6" s="466"/>
    </row>
    <row r="7" spans="1:9" x14ac:dyDescent="0.2">
      <c r="A7" s="148" t="s">
        <v>283</v>
      </c>
      <c r="B7" s="149" t="s">
        <v>318</v>
      </c>
      <c r="C7" s="150" t="s">
        <v>319</v>
      </c>
      <c r="D7" s="150" t="s">
        <v>320</v>
      </c>
      <c r="E7" s="151">
        <f>+EAI!B15</f>
        <v>1137907129.6599998</v>
      </c>
      <c r="F7" s="150" t="s">
        <v>321</v>
      </c>
      <c r="G7" s="150" t="s">
        <v>322</v>
      </c>
      <c r="H7" s="151">
        <f>+Memoria!C41</f>
        <v>1137907129.6600001</v>
      </c>
      <c r="I7" s="152">
        <f>ROUND(E7-H7,2)</f>
        <v>0</v>
      </c>
    </row>
    <row r="8" spans="1:9" ht="22.5" x14ac:dyDescent="0.2">
      <c r="A8" s="153" t="s">
        <v>286</v>
      </c>
      <c r="B8" s="5" t="s">
        <v>323</v>
      </c>
      <c r="C8" s="154" t="s">
        <v>319</v>
      </c>
      <c r="D8" s="154" t="s">
        <v>324</v>
      </c>
      <c r="E8" s="155">
        <f>+EAI!C15</f>
        <v>22926805.41</v>
      </c>
      <c r="F8" s="154" t="s">
        <v>321</v>
      </c>
      <c r="G8" s="154" t="s">
        <v>325</v>
      </c>
      <c r="H8" s="155">
        <f>+Memoria!C43</f>
        <v>22926805.41</v>
      </c>
      <c r="I8" s="156">
        <f>ROUND(E8-H8,2)</f>
        <v>0</v>
      </c>
    </row>
    <row r="9" spans="1:9" x14ac:dyDescent="0.2">
      <c r="A9" s="153" t="s">
        <v>288</v>
      </c>
      <c r="B9" s="5" t="s">
        <v>326</v>
      </c>
      <c r="C9" s="154" t="s">
        <v>319</v>
      </c>
      <c r="D9" s="154" t="s">
        <v>327</v>
      </c>
      <c r="E9" s="155">
        <f>+EAI!E15</f>
        <v>368693567.38999999</v>
      </c>
      <c r="F9" s="154" t="s">
        <v>321</v>
      </c>
      <c r="G9" s="154" t="s">
        <v>328</v>
      </c>
      <c r="H9" s="155">
        <f>+Memoria!C44+Memoria!C45</f>
        <v>-368693567.39000005</v>
      </c>
      <c r="I9" s="156">
        <f>ROUND(E9+H9,2)</f>
        <v>0</v>
      </c>
    </row>
    <row r="10" spans="1:9" x14ac:dyDescent="0.2">
      <c r="A10" s="153" t="s">
        <v>290</v>
      </c>
      <c r="B10" s="5" t="s">
        <v>329</v>
      </c>
      <c r="C10" s="154" t="s">
        <v>319</v>
      </c>
      <c r="D10" s="154" t="s">
        <v>330</v>
      </c>
      <c r="E10" s="155">
        <f>+EAI!F15</f>
        <v>358644926.31</v>
      </c>
      <c r="F10" s="154" t="s">
        <v>321</v>
      </c>
      <c r="G10" s="154" t="s">
        <v>331</v>
      </c>
      <c r="H10" s="155">
        <f>+Memoria!C45</f>
        <v>-367486170.85000002</v>
      </c>
      <c r="I10" s="156">
        <f>ROUND(E10+H10,2)</f>
        <v>-8841244.5399999991</v>
      </c>
    </row>
    <row r="11" spans="1:9" ht="10.15" customHeight="1" x14ac:dyDescent="0.2">
      <c r="A11" s="467"/>
      <c r="B11" s="468"/>
      <c r="C11" s="468"/>
      <c r="D11" s="468"/>
      <c r="E11" s="468"/>
      <c r="F11" s="468"/>
      <c r="G11" s="468"/>
      <c r="H11" s="468"/>
      <c r="I11" s="469"/>
    </row>
    <row r="12" spans="1:9" ht="10.5" customHeight="1" x14ac:dyDescent="0.2">
      <c r="A12" s="153" t="s">
        <v>292</v>
      </c>
      <c r="B12" s="5" t="s">
        <v>332</v>
      </c>
      <c r="C12" s="154" t="s">
        <v>333</v>
      </c>
      <c r="D12" s="154" t="s">
        <v>334</v>
      </c>
      <c r="E12" s="155">
        <f>+CA!B32</f>
        <v>1137907129.6600001</v>
      </c>
      <c r="F12" s="154" t="s">
        <v>321</v>
      </c>
      <c r="G12" s="154" t="s">
        <v>335</v>
      </c>
      <c r="H12" s="155">
        <f>+Memoria!C50</f>
        <v>-1137907129.6600001</v>
      </c>
      <c r="I12" s="156">
        <f>+ROUND(E12+H12,2)</f>
        <v>0</v>
      </c>
    </row>
    <row r="13" spans="1:9" ht="22.5" x14ac:dyDescent="0.2">
      <c r="A13" s="153" t="s">
        <v>295</v>
      </c>
      <c r="B13" s="5" t="s">
        <v>336</v>
      </c>
      <c r="C13" s="154" t="s">
        <v>333</v>
      </c>
      <c r="D13" s="154" t="s">
        <v>324</v>
      </c>
      <c r="E13" s="155">
        <f>+CA!C32</f>
        <v>272208639.53000003</v>
      </c>
      <c r="F13" s="154" t="s">
        <v>321</v>
      </c>
      <c r="G13" s="154" t="s">
        <v>337</v>
      </c>
      <c r="H13" s="155">
        <f>+Memoria!C52</f>
        <v>-272208639.52999997</v>
      </c>
      <c r="I13" s="156">
        <f>+ROUND(E13+H13,2)</f>
        <v>0</v>
      </c>
    </row>
    <row r="14" spans="1:9" x14ac:dyDescent="0.2">
      <c r="A14" s="153" t="s">
        <v>297</v>
      </c>
      <c r="B14" s="5" t="s">
        <v>338</v>
      </c>
      <c r="C14" s="154" t="s">
        <v>333</v>
      </c>
      <c r="D14" s="154" t="s">
        <v>327</v>
      </c>
      <c r="E14" s="155">
        <f>+CA!E32</f>
        <v>323934557.15000004</v>
      </c>
      <c r="F14" s="154" t="s">
        <v>321</v>
      </c>
      <c r="G14" s="154" t="s">
        <v>597</v>
      </c>
      <c r="H14" s="155">
        <f>+Memoria!C54+Memoria!C55+Memoria!C56</f>
        <v>323934557.14999998</v>
      </c>
      <c r="I14" s="156">
        <f>ROUND(E14-H14,2)</f>
        <v>0</v>
      </c>
    </row>
    <row r="15" spans="1:9" x14ac:dyDescent="0.2">
      <c r="A15" s="153" t="s">
        <v>299</v>
      </c>
      <c r="B15" s="5" t="s">
        <v>339</v>
      </c>
      <c r="C15" s="154" t="s">
        <v>333</v>
      </c>
      <c r="D15" s="154" t="s">
        <v>340</v>
      </c>
      <c r="E15" s="155">
        <f>+CA!F32</f>
        <v>323394468.26999998</v>
      </c>
      <c r="F15" s="154" t="s">
        <v>321</v>
      </c>
      <c r="G15" s="154">
        <v>8.25</v>
      </c>
      <c r="H15" s="155">
        <f>+Memoria!C56</f>
        <v>323394468.26999998</v>
      </c>
      <c r="I15" s="156">
        <f>ROUND(E15-H15,2)</f>
        <v>0</v>
      </c>
    </row>
    <row r="16" spans="1:9" x14ac:dyDescent="0.2">
      <c r="A16" s="467"/>
      <c r="B16" s="468"/>
      <c r="C16" s="468"/>
      <c r="D16" s="468"/>
      <c r="E16" s="468"/>
      <c r="F16" s="468"/>
      <c r="G16" s="468"/>
      <c r="H16" s="468"/>
      <c r="I16" s="469"/>
    </row>
    <row r="17" spans="1:9" x14ac:dyDescent="0.2">
      <c r="A17" s="153" t="s">
        <v>292</v>
      </c>
      <c r="B17" s="5" t="s">
        <v>341</v>
      </c>
      <c r="C17" s="154" t="s">
        <v>342</v>
      </c>
      <c r="D17" s="154" t="s">
        <v>334</v>
      </c>
      <c r="E17" s="155">
        <f>+CTG!B15</f>
        <v>1137907129.6599998</v>
      </c>
      <c r="F17" s="154" t="s">
        <v>321</v>
      </c>
      <c r="G17" s="154" t="s">
        <v>335</v>
      </c>
      <c r="H17" s="155">
        <f>+Memoria!C50</f>
        <v>-1137907129.6600001</v>
      </c>
      <c r="I17" s="156">
        <f>+ROUND(E17+H17,2)</f>
        <v>0</v>
      </c>
    </row>
    <row r="18" spans="1:9" ht="22.5" x14ac:dyDescent="0.2">
      <c r="A18" s="153" t="s">
        <v>295</v>
      </c>
      <c r="B18" s="5" t="s">
        <v>343</v>
      </c>
      <c r="C18" s="154" t="s">
        <v>342</v>
      </c>
      <c r="D18" s="154" t="s">
        <v>324</v>
      </c>
      <c r="E18" s="155">
        <f>+CTG!C15</f>
        <v>272208639.52999997</v>
      </c>
      <c r="F18" s="154" t="s">
        <v>321</v>
      </c>
      <c r="G18" s="154" t="s">
        <v>337</v>
      </c>
      <c r="H18" s="155">
        <f>+Memoria!C52</f>
        <v>-272208639.52999997</v>
      </c>
      <c r="I18" s="156">
        <f>+ROUND(E18+H18,2)</f>
        <v>0</v>
      </c>
    </row>
    <row r="19" spans="1:9" x14ac:dyDescent="0.2">
      <c r="A19" s="153" t="s">
        <v>297</v>
      </c>
      <c r="B19" s="5" t="s">
        <v>344</v>
      </c>
      <c r="C19" s="154" t="s">
        <v>342</v>
      </c>
      <c r="D19" s="154" t="s">
        <v>327</v>
      </c>
      <c r="E19" s="155">
        <f>+CTG!E15</f>
        <v>323934557.14999998</v>
      </c>
      <c r="F19" s="154" t="s">
        <v>321</v>
      </c>
      <c r="G19" s="154" t="s">
        <v>597</v>
      </c>
      <c r="H19" s="155">
        <f>+Memoria!C54+Memoria!C55+Memoria!C56</f>
        <v>323934557.14999998</v>
      </c>
      <c r="I19" s="156">
        <f>+ROUND(E19-H19,2)</f>
        <v>0</v>
      </c>
    </row>
    <row r="20" spans="1:9" x14ac:dyDescent="0.2">
      <c r="A20" s="153" t="s">
        <v>299</v>
      </c>
      <c r="B20" s="5" t="s">
        <v>345</v>
      </c>
      <c r="C20" s="154" t="s">
        <v>342</v>
      </c>
      <c r="D20" s="154" t="s">
        <v>340</v>
      </c>
      <c r="E20" s="155">
        <f>+CTG!F15</f>
        <v>323394468.26999998</v>
      </c>
      <c r="F20" s="154" t="s">
        <v>321</v>
      </c>
      <c r="G20" s="154">
        <v>8.25</v>
      </c>
      <c r="H20" s="155">
        <f>+Memoria!C56</f>
        <v>323394468.26999998</v>
      </c>
      <c r="I20" s="156">
        <f>+ROUND(E20-H20,2)</f>
        <v>0</v>
      </c>
    </row>
    <row r="21" spans="1:9" x14ac:dyDescent="0.2">
      <c r="A21" s="467"/>
      <c r="B21" s="468"/>
      <c r="C21" s="468"/>
      <c r="D21" s="468"/>
      <c r="E21" s="468"/>
      <c r="F21" s="468"/>
      <c r="G21" s="468"/>
      <c r="H21" s="468"/>
      <c r="I21" s="469"/>
    </row>
    <row r="22" spans="1:9" x14ac:dyDescent="0.2">
      <c r="A22" s="153" t="s">
        <v>292</v>
      </c>
      <c r="B22" s="5" t="s">
        <v>346</v>
      </c>
      <c r="C22" s="154" t="s">
        <v>347</v>
      </c>
      <c r="D22" s="154" t="s">
        <v>334</v>
      </c>
      <c r="E22" s="155">
        <f>+COG!B76</f>
        <v>1137907129.6599998</v>
      </c>
      <c r="F22" s="154" t="s">
        <v>321</v>
      </c>
      <c r="G22" s="154" t="s">
        <v>335</v>
      </c>
      <c r="H22" s="155">
        <f>+Memoria!C50</f>
        <v>-1137907129.6600001</v>
      </c>
      <c r="I22" s="156">
        <f>+ROUND(E22+H22,2)</f>
        <v>0</v>
      </c>
    </row>
    <row r="23" spans="1:9" ht="22.5" x14ac:dyDescent="0.2">
      <c r="A23" s="153" t="s">
        <v>295</v>
      </c>
      <c r="B23" s="5" t="s">
        <v>348</v>
      </c>
      <c r="C23" s="154" t="s">
        <v>347</v>
      </c>
      <c r="D23" s="154" t="s">
        <v>324</v>
      </c>
      <c r="E23" s="155">
        <f>+COG!C76</f>
        <v>272208639.53000003</v>
      </c>
      <c r="F23" s="154" t="s">
        <v>321</v>
      </c>
      <c r="G23" s="154" t="s">
        <v>337</v>
      </c>
      <c r="H23" s="155">
        <f>+Memoria!C52</f>
        <v>-272208639.52999997</v>
      </c>
      <c r="I23" s="156">
        <f>+ROUND(E23+H23,2)</f>
        <v>0</v>
      </c>
    </row>
    <row r="24" spans="1:9" x14ac:dyDescent="0.2">
      <c r="A24" s="153" t="s">
        <v>297</v>
      </c>
      <c r="B24" s="5" t="s">
        <v>349</v>
      </c>
      <c r="C24" s="154" t="s">
        <v>347</v>
      </c>
      <c r="D24" s="154" t="s">
        <v>327</v>
      </c>
      <c r="E24" s="155">
        <f>+COG!E76</f>
        <v>323934557.15000004</v>
      </c>
      <c r="F24" s="154" t="s">
        <v>321</v>
      </c>
      <c r="G24" s="154" t="s">
        <v>597</v>
      </c>
      <c r="H24" s="155">
        <f>+Memoria!C54+Memoria!C55+Memoria!C56</f>
        <v>323934557.14999998</v>
      </c>
      <c r="I24" s="156">
        <f>+ROUND(E24-H24,2)</f>
        <v>0</v>
      </c>
    </row>
    <row r="25" spans="1:9" x14ac:dyDescent="0.2">
      <c r="A25" s="153" t="s">
        <v>299</v>
      </c>
      <c r="B25" s="5" t="s">
        <v>350</v>
      </c>
      <c r="C25" s="154" t="s">
        <v>347</v>
      </c>
      <c r="D25" s="154" t="s">
        <v>340</v>
      </c>
      <c r="E25" s="155">
        <f>+COG!F76</f>
        <v>323394468.26999998</v>
      </c>
      <c r="F25" s="154" t="s">
        <v>321</v>
      </c>
      <c r="G25" s="154">
        <v>8.25</v>
      </c>
      <c r="H25" s="155">
        <f>+Memoria!C56</f>
        <v>323394468.26999998</v>
      </c>
      <c r="I25" s="156">
        <f>+ROUND(E25-H25,2)</f>
        <v>0</v>
      </c>
    </row>
    <row r="26" spans="1:9" x14ac:dyDescent="0.2">
      <c r="A26" s="467"/>
      <c r="B26" s="468"/>
      <c r="C26" s="468"/>
      <c r="D26" s="468"/>
      <c r="E26" s="468"/>
      <c r="F26" s="468"/>
      <c r="G26" s="468"/>
      <c r="H26" s="468"/>
      <c r="I26" s="469"/>
    </row>
    <row r="27" spans="1:9" x14ac:dyDescent="0.2">
      <c r="A27" s="153" t="s">
        <v>292</v>
      </c>
      <c r="B27" s="5" t="s">
        <v>351</v>
      </c>
      <c r="C27" s="154" t="s">
        <v>352</v>
      </c>
      <c r="D27" s="154" t="s">
        <v>334</v>
      </c>
      <c r="E27" s="155">
        <f>+CFG!B41</f>
        <v>1137907129.6599998</v>
      </c>
      <c r="F27" s="154" t="s">
        <v>321</v>
      </c>
      <c r="G27" s="154" t="s">
        <v>335</v>
      </c>
      <c r="H27" s="155">
        <f>+Memoria!C50</f>
        <v>-1137907129.6600001</v>
      </c>
      <c r="I27" s="156">
        <f>+ROUND(E27+H27,2)</f>
        <v>0</v>
      </c>
    </row>
    <row r="28" spans="1:9" ht="22.5" x14ac:dyDescent="0.2">
      <c r="A28" s="153" t="s">
        <v>295</v>
      </c>
      <c r="B28" s="5" t="s">
        <v>353</v>
      </c>
      <c r="C28" s="154" t="s">
        <v>352</v>
      </c>
      <c r="D28" s="154" t="s">
        <v>324</v>
      </c>
      <c r="E28" s="155">
        <f>+CFG!C41</f>
        <v>272208639.52999997</v>
      </c>
      <c r="F28" s="154" t="s">
        <v>321</v>
      </c>
      <c r="G28" s="154" t="s">
        <v>337</v>
      </c>
      <c r="H28" s="155">
        <f>+Memoria!C52</f>
        <v>-272208639.52999997</v>
      </c>
      <c r="I28" s="156">
        <f>+ROUND(E28+H28,2)</f>
        <v>0</v>
      </c>
    </row>
    <row r="29" spans="1:9" x14ac:dyDescent="0.2">
      <c r="A29" s="153" t="s">
        <v>297</v>
      </c>
      <c r="B29" s="5" t="s">
        <v>354</v>
      </c>
      <c r="C29" s="154" t="s">
        <v>352</v>
      </c>
      <c r="D29" s="154" t="s">
        <v>327</v>
      </c>
      <c r="E29" s="155">
        <f>+CFG!E41</f>
        <v>323934557.14999998</v>
      </c>
      <c r="F29" s="154" t="s">
        <v>321</v>
      </c>
      <c r="G29" s="154" t="s">
        <v>597</v>
      </c>
      <c r="H29" s="155">
        <f>+Memoria!C54+Memoria!C55+Memoria!C56</f>
        <v>323934557.14999998</v>
      </c>
      <c r="I29" s="156">
        <f>+ROUND(E29-H29,2)</f>
        <v>0</v>
      </c>
    </row>
    <row r="30" spans="1:9" x14ac:dyDescent="0.2">
      <c r="A30" s="153" t="s">
        <v>299</v>
      </c>
      <c r="B30" s="5" t="s">
        <v>355</v>
      </c>
      <c r="C30" s="154" t="s">
        <v>352</v>
      </c>
      <c r="D30" s="154" t="s">
        <v>340</v>
      </c>
      <c r="E30" s="155">
        <f>+CFG!F41</f>
        <v>323394468.26999998</v>
      </c>
      <c r="F30" s="154" t="s">
        <v>321</v>
      </c>
      <c r="G30" s="154">
        <v>8.25</v>
      </c>
      <c r="H30" s="155">
        <f>+Memoria!C56</f>
        <v>323394468.26999998</v>
      </c>
      <c r="I30" s="156">
        <f>+ROUND(E30-H30,2)</f>
        <v>0</v>
      </c>
    </row>
    <row r="31" spans="1:9" x14ac:dyDescent="0.2">
      <c r="A31" s="467"/>
      <c r="B31" s="468"/>
      <c r="C31" s="468"/>
      <c r="D31" s="468"/>
      <c r="E31" s="468"/>
      <c r="F31" s="468"/>
      <c r="G31" s="468"/>
      <c r="H31" s="468"/>
      <c r="I31" s="469"/>
    </row>
    <row r="32" spans="1:9" ht="22.5" x14ac:dyDescent="0.2">
      <c r="A32" s="153" t="s">
        <v>301</v>
      </c>
      <c r="B32" s="5" t="s">
        <v>356</v>
      </c>
      <c r="C32" s="154" t="s">
        <v>357</v>
      </c>
      <c r="D32" s="154" t="s">
        <v>358</v>
      </c>
      <c r="E32" s="155">
        <f>+ENT!B26</f>
        <v>0</v>
      </c>
      <c r="F32" s="154" t="s">
        <v>359</v>
      </c>
      <c r="G32" s="154" t="s">
        <v>360</v>
      </c>
      <c r="H32" s="155">
        <f>+IPF!E25</f>
        <v>0</v>
      </c>
      <c r="I32" s="156">
        <f>+ROUND(E32-H32,2)</f>
        <v>0</v>
      </c>
    </row>
    <row r="33" spans="1:9" ht="33.75" x14ac:dyDescent="0.2">
      <c r="A33" s="153" t="s">
        <v>301</v>
      </c>
      <c r="B33" s="5" t="s">
        <v>361</v>
      </c>
      <c r="C33" s="154" t="s">
        <v>357</v>
      </c>
      <c r="D33" s="154" t="s">
        <v>362</v>
      </c>
      <c r="E33" s="155">
        <f>+ENT!C26</f>
        <v>2101736.64</v>
      </c>
      <c r="F33" s="154" t="s">
        <v>359</v>
      </c>
      <c r="G33" s="154" t="s">
        <v>363</v>
      </c>
      <c r="H33" s="155">
        <f>+IPF!E27</f>
        <v>2101736.64</v>
      </c>
      <c r="I33" s="156">
        <f>+ROUND(E33-H33,2)</f>
        <v>0</v>
      </c>
    </row>
    <row r="34" spans="1:9" ht="33.75" x14ac:dyDescent="0.2">
      <c r="A34" s="153" t="s">
        <v>301</v>
      </c>
      <c r="B34" s="5" t="s">
        <v>364</v>
      </c>
      <c r="C34" s="154" t="s">
        <v>357</v>
      </c>
      <c r="D34" s="154" t="s">
        <v>229</v>
      </c>
      <c r="E34" s="155">
        <f>+ENT!D26</f>
        <v>-2101736.64</v>
      </c>
      <c r="F34" s="154" t="s">
        <v>359</v>
      </c>
      <c r="G34" s="154" t="s">
        <v>365</v>
      </c>
      <c r="H34" s="155">
        <f>+IPF!E29</f>
        <v>-2101736.64</v>
      </c>
      <c r="I34" s="156">
        <f>+ROUND(E34-H34,2)</f>
        <v>0</v>
      </c>
    </row>
    <row r="35" spans="1:9" x14ac:dyDescent="0.2">
      <c r="A35" s="467"/>
      <c r="B35" s="468"/>
      <c r="C35" s="468"/>
      <c r="D35" s="468"/>
      <c r="E35" s="468"/>
      <c r="F35" s="468"/>
      <c r="G35" s="468"/>
      <c r="H35" s="468"/>
      <c r="I35" s="469"/>
    </row>
    <row r="36" spans="1:9" ht="22.5" x14ac:dyDescent="0.2">
      <c r="A36" s="153" t="s">
        <v>304</v>
      </c>
      <c r="B36" s="5" t="s">
        <v>366</v>
      </c>
      <c r="C36" s="154" t="s">
        <v>367</v>
      </c>
      <c r="D36" s="154" t="s">
        <v>327</v>
      </c>
      <c r="E36" s="155">
        <f>+IND!B23</f>
        <v>870434.24</v>
      </c>
      <c r="F36" s="154" t="s">
        <v>347</v>
      </c>
      <c r="G36" s="154" t="s">
        <v>368</v>
      </c>
      <c r="H36" s="155">
        <f>+COG!E70</f>
        <v>870434.24</v>
      </c>
      <c r="I36" s="156">
        <f>+ROUND(E36-H36,2)</f>
        <v>0</v>
      </c>
    </row>
    <row r="37" spans="1:9" ht="22.5" x14ac:dyDescent="0.2">
      <c r="A37" s="153" t="s">
        <v>304</v>
      </c>
      <c r="B37" s="5" t="s">
        <v>369</v>
      </c>
      <c r="C37" s="154" t="s">
        <v>367</v>
      </c>
      <c r="D37" s="154" t="s">
        <v>340</v>
      </c>
      <c r="E37" s="155">
        <f>+IND!C23</f>
        <v>870434.24</v>
      </c>
      <c r="F37" s="154" t="s">
        <v>347</v>
      </c>
      <c r="G37" s="154" t="s">
        <v>370</v>
      </c>
      <c r="H37" s="155">
        <f>+COG!F70</f>
        <v>870434.24</v>
      </c>
      <c r="I37" s="156">
        <f>+ROUND(E37-H37,2)</f>
        <v>0</v>
      </c>
    </row>
    <row r="38" spans="1:9" x14ac:dyDescent="0.2">
      <c r="A38" s="467"/>
      <c r="B38" s="468"/>
      <c r="C38" s="468"/>
      <c r="D38" s="468"/>
      <c r="E38" s="468"/>
      <c r="F38" s="468"/>
      <c r="G38" s="468"/>
      <c r="H38" s="468"/>
      <c r="I38" s="469"/>
    </row>
    <row r="39" spans="1:9" x14ac:dyDescent="0.2">
      <c r="A39" s="153" t="s">
        <v>307</v>
      </c>
      <c r="B39" s="8" t="s">
        <v>371</v>
      </c>
      <c r="C39" s="154" t="s">
        <v>372</v>
      </c>
      <c r="D39" s="154" t="s">
        <v>334</v>
      </c>
      <c r="E39" s="155">
        <f>+GCP!B37</f>
        <v>1137907129.6599998</v>
      </c>
      <c r="F39" s="154" t="s">
        <v>321</v>
      </c>
      <c r="G39" s="154" t="s">
        <v>335</v>
      </c>
      <c r="H39" s="155">
        <f>+Memoria!C50</f>
        <v>-1137907129.6600001</v>
      </c>
      <c r="I39" s="156">
        <f>+ROUND(E39+H39,2)</f>
        <v>0</v>
      </c>
    </row>
    <row r="40" spans="1:9" ht="22.5" x14ac:dyDescent="0.2">
      <c r="A40" s="153" t="s">
        <v>308</v>
      </c>
      <c r="B40" s="8" t="s">
        <v>373</v>
      </c>
      <c r="C40" s="154" t="s">
        <v>372</v>
      </c>
      <c r="D40" s="154" t="s">
        <v>324</v>
      </c>
      <c r="E40" s="155">
        <f>+GCP!C37</f>
        <v>272208639.52999997</v>
      </c>
      <c r="F40" s="154" t="s">
        <v>321</v>
      </c>
      <c r="G40" s="154" t="s">
        <v>337</v>
      </c>
      <c r="H40" s="155">
        <f>+Memoria!C52</f>
        <v>-272208639.52999997</v>
      </c>
      <c r="I40" s="156">
        <f>+ROUND(E40+H40,2)</f>
        <v>0</v>
      </c>
    </row>
    <row r="41" spans="1:9" x14ac:dyDescent="0.2">
      <c r="A41" s="153" t="s">
        <v>309</v>
      </c>
      <c r="B41" s="8" t="s">
        <v>374</v>
      </c>
      <c r="C41" s="154" t="s">
        <v>372</v>
      </c>
      <c r="D41" s="154" t="s">
        <v>327</v>
      </c>
      <c r="E41" s="155">
        <f>+GCP!E37</f>
        <v>323934557.1500001</v>
      </c>
      <c r="F41" s="154" t="s">
        <v>321</v>
      </c>
      <c r="G41" s="154" t="s">
        <v>597</v>
      </c>
      <c r="H41" s="155">
        <f>+Memoria!C54+Memoria!C55+Memoria!C56</f>
        <v>323934557.14999998</v>
      </c>
      <c r="I41" s="156">
        <f t="shared" ref="I41:I42" si="0">ROUND(E41-H41,2)</f>
        <v>0</v>
      </c>
    </row>
    <row r="42" spans="1:9" x14ac:dyDescent="0.2">
      <c r="A42" s="153" t="s">
        <v>310</v>
      </c>
      <c r="B42" s="8" t="s">
        <v>375</v>
      </c>
      <c r="C42" s="154" t="s">
        <v>372</v>
      </c>
      <c r="D42" s="154" t="s">
        <v>340</v>
      </c>
      <c r="E42" s="155">
        <f>+GCP!F37</f>
        <v>323394468.27000004</v>
      </c>
      <c r="F42" s="154" t="s">
        <v>321</v>
      </c>
      <c r="G42" s="154">
        <v>8.25</v>
      </c>
      <c r="H42" s="155">
        <f>+Memoria!C56</f>
        <v>323394468.26999998</v>
      </c>
      <c r="I42" s="156">
        <f t="shared" si="0"/>
        <v>0</v>
      </c>
    </row>
    <row r="43" spans="1:9" x14ac:dyDescent="0.2">
      <c r="A43" s="467"/>
      <c r="B43" s="468"/>
      <c r="C43" s="468"/>
      <c r="D43" s="468"/>
      <c r="E43" s="468"/>
      <c r="F43" s="468"/>
      <c r="G43" s="468"/>
      <c r="H43" s="468"/>
      <c r="I43" s="469"/>
    </row>
    <row r="44" spans="1:9" x14ac:dyDescent="0.2">
      <c r="A44" s="153" t="s">
        <v>307</v>
      </c>
      <c r="B44" s="8" t="s">
        <v>376</v>
      </c>
      <c r="C44" s="154" t="s">
        <v>372</v>
      </c>
      <c r="D44" s="154" t="s">
        <v>334</v>
      </c>
      <c r="E44" s="155">
        <f>+GCP!B37</f>
        <v>1137907129.6599998</v>
      </c>
      <c r="F44" s="154" t="s">
        <v>333</v>
      </c>
      <c r="G44" s="154" t="s">
        <v>334</v>
      </c>
      <c r="H44" s="155">
        <f>+CA!B32</f>
        <v>1137907129.6600001</v>
      </c>
      <c r="I44" s="156">
        <f>+ROUND(E44-H44,2)</f>
        <v>0</v>
      </c>
    </row>
    <row r="45" spans="1:9" ht="22.5" x14ac:dyDescent="0.2">
      <c r="A45" s="153" t="s">
        <v>308</v>
      </c>
      <c r="B45" s="8" t="s">
        <v>377</v>
      </c>
      <c r="C45" s="154" t="s">
        <v>372</v>
      </c>
      <c r="D45" s="154" t="s">
        <v>324</v>
      </c>
      <c r="E45" s="155">
        <f>+GCP!C37</f>
        <v>272208639.52999997</v>
      </c>
      <c r="F45" s="154" t="s">
        <v>333</v>
      </c>
      <c r="G45" s="154" t="s">
        <v>324</v>
      </c>
      <c r="H45" s="155">
        <f>+CA!C32</f>
        <v>272208639.53000003</v>
      </c>
      <c r="I45" s="156">
        <f>+ROUND(E45-H45,2)</f>
        <v>0</v>
      </c>
    </row>
    <row r="46" spans="1:9" x14ac:dyDescent="0.2">
      <c r="A46" s="153" t="s">
        <v>309</v>
      </c>
      <c r="B46" s="8" t="s">
        <v>378</v>
      </c>
      <c r="C46" s="154" t="s">
        <v>372</v>
      </c>
      <c r="D46" s="154" t="s">
        <v>327</v>
      </c>
      <c r="E46" s="155">
        <f>+GCP!E37</f>
        <v>323934557.1500001</v>
      </c>
      <c r="F46" s="154" t="s">
        <v>333</v>
      </c>
      <c r="G46" s="154" t="s">
        <v>327</v>
      </c>
      <c r="H46" s="155">
        <f>+CA!E32</f>
        <v>323934557.15000004</v>
      </c>
      <c r="I46" s="156">
        <f>ROUND(E46-H46,2)</f>
        <v>0</v>
      </c>
    </row>
    <row r="47" spans="1:9" x14ac:dyDescent="0.2">
      <c r="A47" s="153" t="s">
        <v>310</v>
      </c>
      <c r="B47" s="8" t="s">
        <v>379</v>
      </c>
      <c r="C47" s="154" t="s">
        <v>372</v>
      </c>
      <c r="D47" s="154" t="s">
        <v>340</v>
      </c>
      <c r="E47" s="155">
        <f>+GCP!F37</f>
        <v>323394468.27000004</v>
      </c>
      <c r="F47" s="154" t="s">
        <v>333</v>
      </c>
      <c r="G47" s="154" t="s">
        <v>340</v>
      </c>
      <c r="H47" s="155">
        <f>+CA!F32</f>
        <v>323394468.26999998</v>
      </c>
      <c r="I47" s="156">
        <f>ROUND(E47-H47,2)</f>
        <v>0</v>
      </c>
    </row>
    <row r="48" spans="1:9" x14ac:dyDescent="0.2">
      <c r="A48" s="467"/>
      <c r="B48" s="468"/>
      <c r="C48" s="468"/>
      <c r="D48" s="468"/>
      <c r="E48" s="468"/>
      <c r="F48" s="468"/>
      <c r="G48" s="468"/>
      <c r="H48" s="468"/>
      <c r="I48" s="469"/>
    </row>
    <row r="49" spans="1:9" x14ac:dyDescent="0.2">
      <c r="A49" s="153" t="s">
        <v>307</v>
      </c>
      <c r="B49" s="8" t="s">
        <v>380</v>
      </c>
      <c r="C49" s="154" t="s">
        <v>372</v>
      </c>
      <c r="D49" s="154" t="s">
        <v>334</v>
      </c>
      <c r="E49" s="155">
        <f>+GCP!B37</f>
        <v>1137907129.6599998</v>
      </c>
      <c r="F49" s="154" t="s">
        <v>342</v>
      </c>
      <c r="G49" s="154" t="s">
        <v>334</v>
      </c>
      <c r="H49" s="155">
        <f>+CTG!B15</f>
        <v>1137907129.6599998</v>
      </c>
      <c r="I49" s="156">
        <f>+ROUND(E49-H49,2)</f>
        <v>0</v>
      </c>
    </row>
    <row r="50" spans="1:9" ht="22.5" x14ac:dyDescent="0.2">
      <c r="A50" s="153" t="s">
        <v>308</v>
      </c>
      <c r="B50" s="8" t="s">
        <v>381</v>
      </c>
      <c r="C50" s="154" t="s">
        <v>372</v>
      </c>
      <c r="D50" s="154" t="s">
        <v>324</v>
      </c>
      <c r="E50" s="155">
        <f>+GCP!C37</f>
        <v>272208639.52999997</v>
      </c>
      <c r="F50" s="154" t="s">
        <v>342</v>
      </c>
      <c r="G50" s="154" t="s">
        <v>324</v>
      </c>
      <c r="H50" s="155">
        <f>+CTG!C15</f>
        <v>272208639.52999997</v>
      </c>
      <c r="I50" s="156">
        <f>+ROUND(E50-H50,2)</f>
        <v>0</v>
      </c>
    </row>
    <row r="51" spans="1:9" x14ac:dyDescent="0.2">
      <c r="A51" s="153" t="s">
        <v>309</v>
      </c>
      <c r="B51" s="8" t="s">
        <v>382</v>
      </c>
      <c r="C51" s="154" t="s">
        <v>372</v>
      </c>
      <c r="D51" s="154" t="s">
        <v>327</v>
      </c>
      <c r="E51" s="155">
        <f>+GCP!E37</f>
        <v>323934557.1500001</v>
      </c>
      <c r="F51" s="154" t="s">
        <v>342</v>
      </c>
      <c r="G51" s="154" t="s">
        <v>327</v>
      </c>
      <c r="H51" s="155">
        <f>+CTG!E15</f>
        <v>323934557.14999998</v>
      </c>
      <c r="I51" s="156">
        <f>ROUND(E51-H51,2)</f>
        <v>0</v>
      </c>
    </row>
    <row r="52" spans="1:9" x14ac:dyDescent="0.2">
      <c r="A52" s="153" t="s">
        <v>310</v>
      </c>
      <c r="B52" s="8" t="s">
        <v>383</v>
      </c>
      <c r="C52" s="154" t="s">
        <v>372</v>
      </c>
      <c r="D52" s="154" t="s">
        <v>340</v>
      </c>
      <c r="E52" s="155">
        <f>+GCP!F37</f>
        <v>323394468.27000004</v>
      </c>
      <c r="F52" s="154" t="s">
        <v>342</v>
      </c>
      <c r="G52" s="154" t="s">
        <v>340</v>
      </c>
      <c r="H52" s="155">
        <f>+CTG!F15</f>
        <v>323394468.26999998</v>
      </c>
      <c r="I52" s="156">
        <f>ROUND(E52-H52,2)</f>
        <v>0</v>
      </c>
    </row>
    <row r="53" spans="1:9" x14ac:dyDescent="0.2">
      <c r="A53" s="467"/>
      <c r="B53" s="468"/>
      <c r="C53" s="468"/>
      <c r="D53" s="468"/>
      <c r="E53" s="468"/>
      <c r="F53" s="468"/>
      <c r="G53" s="468"/>
      <c r="H53" s="468"/>
      <c r="I53" s="469"/>
    </row>
    <row r="54" spans="1:9" x14ac:dyDescent="0.2">
      <c r="A54" s="153" t="s">
        <v>307</v>
      </c>
      <c r="B54" s="8" t="s">
        <v>384</v>
      </c>
      <c r="C54" s="154" t="s">
        <v>372</v>
      </c>
      <c r="D54" s="154" t="s">
        <v>334</v>
      </c>
      <c r="E54" s="155">
        <f>+GCP!B37</f>
        <v>1137907129.6599998</v>
      </c>
      <c r="F54" s="154" t="s">
        <v>347</v>
      </c>
      <c r="G54" s="154" t="s">
        <v>334</v>
      </c>
      <c r="H54" s="155">
        <f>+COG!B76</f>
        <v>1137907129.6599998</v>
      </c>
      <c r="I54" s="156">
        <f>+ROUND(E54-H54,2)</f>
        <v>0</v>
      </c>
    </row>
    <row r="55" spans="1:9" ht="22.5" x14ac:dyDescent="0.2">
      <c r="A55" s="153" t="s">
        <v>308</v>
      </c>
      <c r="B55" s="8" t="s">
        <v>385</v>
      </c>
      <c r="C55" s="154" t="s">
        <v>372</v>
      </c>
      <c r="D55" s="154" t="s">
        <v>324</v>
      </c>
      <c r="E55" s="155">
        <f>+GCP!C37</f>
        <v>272208639.52999997</v>
      </c>
      <c r="F55" s="154" t="s">
        <v>347</v>
      </c>
      <c r="G55" s="154" t="s">
        <v>324</v>
      </c>
      <c r="H55" s="155">
        <f>+COG!C76</f>
        <v>272208639.53000003</v>
      </c>
      <c r="I55" s="156">
        <f>+ROUND(E55-H55,2)</f>
        <v>0</v>
      </c>
    </row>
    <row r="56" spans="1:9" x14ac:dyDescent="0.2">
      <c r="A56" s="153" t="s">
        <v>309</v>
      </c>
      <c r="B56" s="8" t="s">
        <v>386</v>
      </c>
      <c r="C56" s="154" t="s">
        <v>372</v>
      </c>
      <c r="D56" s="154" t="s">
        <v>327</v>
      </c>
      <c r="E56" s="155">
        <f>+GCP!E37</f>
        <v>323934557.1500001</v>
      </c>
      <c r="F56" s="154" t="s">
        <v>347</v>
      </c>
      <c r="G56" s="154" t="s">
        <v>327</v>
      </c>
      <c r="H56" s="155">
        <f>+CTG!E15</f>
        <v>323934557.14999998</v>
      </c>
      <c r="I56" s="156">
        <f>ROUND(E56-H56,2)</f>
        <v>0</v>
      </c>
    </row>
    <row r="57" spans="1:9" x14ac:dyDescent="0.2">
      <c r="A57" s="153" t="s">
        <v>310</v>
      </c>
      <c r="B57" s="8" t="s">
        <v>387</v>
      </c>
      <c r="C57" s="154" t="s">
        <v>372</v>
      </c>
      <c r="D57" s="154" t="s">
        <v>340</v>
      </c>
      <c r="E57" s="155">
        <f>+GCP!F37</f>
        <v>323394468.27000004</v>
      </c>
      <c r="F57" s="154" t="s">
        <v>347</v>
      </c>
      <c r="G57" s="154" t="s">
        <v>340</v>
      </c>
      <c r="H57" s="155">
        <f>+COG!F76</f>
        <v>323394468.26999998</v>
      </c>
      <c r="I57" s="156">
        <f>ROUND(E57-H57,2)</f>
        <v>0</v>
      </c>
    </row>
    <row r="58" spans="1:9" x14ac:dyDescent="0.2">
      <c r="A58" s="467"/>
      <c r="B58" s="468"/>
      <c r="C58" s="468"/>
      <c r="D58" s="468"/>
      <c r="E58" s="468"/>
      <c r="F58" s="468"/>
      <c r="G58" s="468"/>
      <c r="H58" s="468"/>
      <c r="I58" s="469"/>
    </row>
    <row r="59" spans="1:9" x14ac:dyDescent="0.2">
      <c r="A59" s="153" t="s">
        <v>307</v>
      </c>
      <c r="B59" s="8" t="s">
        <v>388</v>
      </c>
      <c r="C59" s="154" t="s">
        <v>372</v>
      </c>
      <c r="D59" s="154" t="s">
        <v>334</v>
      </c>
      <c r="E59" s="155">
        <f>+GCP!B37</f>
        <v>1137907129.6599998</v>
      </c>
      <c r="F59" s="154" t="s">
        <v>352</v>
      </c>
      <c r="G59" s="154" t="s">
        <v>334</v>
      </c>
      <c r="H59" s="155">
        <f>+CFG!B41</f>
        <v>1137907129.6599998</v>
      </c>
      <c r="I59" s="156">
        <f>+ROUND(E59-H59,2)</f>
        <v>0</v>
      </c>
    </row>
    <row r="60" spans="1:9" ht="22.5" x14ac:dyDescent="0.2">
      <c r="A60" s="153" t="s">
        <v>308</v>
      </c>
      <c r="B60" s="8" t="s">
        <v>389</v>
      </c>
      <c r="C60" s="154" t="s">
        <v>372</v>
      </c>
      <c r="D60" s="154" t="s">
        <v>324</v>
      </c>
      <c r="E60" s="155">
        <f>+GCP!C37</f>
        <v>272208639.52999997</v>
      </c>
      <c r="F60" s="154" t="s">
        <v>352</v>
      </c>
      <c r="G60" s="154" t="s">
        <v>324</v>
      </c>
      <c r="H60" s="155">
        <f>+CFG!C41</f>
        <v>272208639.52999997</v>
      </c>
      <c r="I60" s="156">
        <f>+ROUND(E60-H60,2)</f>
        <v>0</v>
      </c>
    </row>
    <row r="61" spans="1:9" x14ac:dyDescent="0.2">
      <c r="A61" s="153" t="s">
        <v>309</v>
      </c>
      <c r="B61" s="8" t="s">
        <v>390</v>
      </c>
      <c r="C61" s="154" t="s">
        <v>372</v>
      </c>
      <c r="D61" s="154" t="s">
        <v>327</v>
      </c>
      <c r="E61" s="155">
        <f>+GCP!E37</f>
        <v>323934557.1500001</v>
      </c>
      <c r="F61" s="154" t="s">
        <v>352</v>
      </c>
      <c r="G61" s="154" t="s">
        <v>327</v>
      </c>
      <c r="H61" s="155">
        <f>+CFG!E41</f>
        <v>323934557.14999998</v>
      </c>
      <c r="I61" s="156">
        <f>ROUND(E61-H61,2)</f>
        <v>0</v>
      </c>
    </row>
    <row r="62" spans="1:9" x14ac:dyDescent="0.2">
      <c r="A62" s="157" t="s">
        <v>310</v>
      </c>
      <c r="B62" s="158" t="s">
        <v>391</v>
      </c>
      <c r="C62" s="159" t="s">
        <v>372</v>
      </c>
      <c r="D62" s="159" t="s">
        <v>340</v>
      </c>
      <c r="E62" s="160">
        <f>+GCP!F37</f>
        <v>323394468.27000004</v>
      </c>
      <c r="F62" s="159" t="s">
        <v>352</v>
      </c>
      <c r="G62" s="159" t="s">
        <v>340</v>
      </c>
      <c r="H62" s="160">
        <f>+CFG!F41</f>
        <v>323394468.26999998</v>
      </c>
      <c r="I62" s="161">
        <f>ROUND(E62-H62,2)</f>
        <v>0</v>
      </c>
    </row>
  </sheetData>
  <mergeCells count="23">
    <mergeCell ref="A53:I53"/>
    <mergeCell ref="A58:I58"/>
    <mergeCell ref="A26:I26"/>
    <mergeCell ref="A31:I31"/>
    <mergeCell ref="A35:I35"/>
    <mergeCell ref="A38:I38"/>
    <mergeCell ref="A43:I43"/>
    <mergeCell ref="A48:I48"/>
    <mergeCell ref="H5:H6"/>
    <mergeCell ref="I5:I6"/>
    <mergeCell ref="A11:I11"/>
    <mergeCell ref="A16:I16"/>
    <mergeCell ref="A21:I21"/>
    <mergeCell ref="A1:G1"/>
    <mergeCell ref="A2:G2"/>
    <mergeCell ref="A3:G3"/>
    <mergeCell ref="A5:A6"/>
    <mergeCell ref="B5:B6"/>
    <mergeCell ref="C5:C6"/>
    <mergeCell ref="D5:D6"/>
    <mergeCell ref="E5:E6"/>
    <mergeCell ref="F5:F6"/>
    <mergeCell ref="G5:G6"/>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31496062992125984" right="0.31496062992125984" top="0.35433070866141736" bottom="0.35433070866141736" header="0.31496062992125984" footer="0.31496062992125984"/>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9"/>
  <sheetViews>
    <sheetView topLeftCell="A24" zoomScaleNormal="100" workbookViewId="0">
      <selection activeCell="A72" sqref="A72:XFD142"/>
    </sheetView>
  </sheetViews>
  <sheetFormatPr baseColWidth="10" defaultColWidth="9.28515625" defaultRowHeight="12" x14ac:dyDescent="0.25"/>
  <cols>
    <col min="1" max="1" width="78.42578125" style="384" customWidth="1"/>
    <col min="2" max="3" width="20.140625" style="384" customWidth="1"/>
    <col min="4" max="16384" width="9.28515625" style="384"/>
  </cols>
  <sheetData>
    <row r="1" spans="1:3" ht="71.25" customHeight="1" x14ac:dyDescent="0.25">
      <c r="A1" s="470" t="s">
        <v>621</v>
      </c>
      <c r="B1" s="471"/>
      <c r="C1" s="472"/>
    </row>
    <row r="2" spans="1:3" x14ac:dyDescent="0.25">
      <c r="A2" s="424" t="s">
        <v>100</v>
      </c>
      <c r="B2" s="424">
        <v>2026</v>
      </c>
      <c r="C2" s="424">
        <v>2025</v>
      </c>
    </row>
    <row r="3" spans="1:3" s="388" customFormat="1" x14ac:dyDescent="0.25">
      <c r="A3" s="405" t="s">
        <v>101</v>
      </c>
      <c r="B3" s="425"/>
      <c r="C3" s="425"/>
    </row>
    <row r="4" spans="1:3" x14ac:dyDescent="0.25">
      <c r="A4" s="407" t="s">
        <v>102</v>
      </c>
      <c r="B4" s="421">
        <f>SUM(B5:B11)</f>
        <v>129263271.61</v>
      </c>
      <c r="C4" s="421">
        <f>SUM(C5:C11)</f>
        <v>267673253.06999999</v>
      </c>
    </row>
    <row r="5" spans="1:3" x14ac:dyDescent="0.2">
      <c r="A5" s="408" t="s">
        <v>103</v>
      </c>
      <c r="B5" s="426">
        <v>96071840.769999996</v>
      </c>
      <c r="C5" s="426">
        <v>144450005.31</v>
      </c>
    </row>
    <row r="6" spans="1:3" x14ac:dyDescent="0.2">
      <c r="A6" s="408" t="s">
        <v>104</v>
      </c>
      <c r="B6" s="426">
        <v>0</v>
      </c>
      <c r="C6" s="426">
        <v>0</v>
      </c>
    </row>
    <row r="7" spans="1:3" x14ac:dyDescent="0.2">
      <c r="A7" s="408" t="s">
        <v>105</v>
      </c>
      <c r="B7" s="426">
        <v>0</v>
      </c>
      <c r="C7" s="426">
        <v>0</v>
      </c>
    </row>
    <row r="8" spans="1:3" x14ac:dyDescent="0.2">
      <c r="A8" s="408" t="s">
        <v>106</v>
      </c>
      <c r="B8" s="426">
        <v>26115453.109999999</v>
      </c>
      <c r="C8" s="426">
        <v>81036465.010000005</v>
      </c>
    </row>
    <row r="9" spans="1:3" x14ac:dyDescent="0.2">
      <c r="A9" s="427" t="s">
        <v>107</v>
      </c>
      <c r="B9" s="426">
        <v>2851213</v>
      </c>
      <c r="C9" s="426">
        <v>21132538.43</v>
      </c>
    </row>
    <row r="10" spans="1:3" x14ac:dyDescent="0.2">
      <c r="A10" s="408" t="s">
        <v>108</v>
      </c>
      <c r="B10" s="426">
        <v>4224764.7300000004</v>
      </c>
      <c r="C10" s="426">
        <v>21054244.32</v>
      </c>
    </row>
    <row r="11" spans="1:3" ht="11.25" customHeight="1" x14ac:dyDescent="0.2">
      <c r="A11" s="408" t="s">
        <v>109</v>
      </c>
      <c r="B11" s="426">
        <v>0</v>
      </c>
      <c r="C11" s="426">
        <v>0</v>
      </c>
    </row>
    <row r="12" spans="1:3" ht="11.25" customHeight="1" x14ac:dyDescent="0.25">
      <c r="A12" s="408"/>
      <c r="B12" s="428"/>
      <c r="C12" s="428"/>
    </row>
    <row r="13" spans="1:3" ht="36" x14ac:dyDescent="0.25">
      <c r="A13" s="407" t="s">
        <v>110</v>
      </c>
      <c r="B13" s="421">
        <f>SUM(B14:B15)</f>
        <v>239427311.75</v>
      </c>
      <c r="C13" s="421">
        <f>SUM(C14:C15)</f>
        <v>884226516.55999994</v>
      </c>
    </row>
    <row r="14" spans="1:3" ht="24" x14ac:dyDescent="0.2">
      <c r="A14" s="408" t="s">
        <v>111</v>
      </c>
      <c r="B14" s="426">
        <v>238852165.46000001</v>
      </c>
      <c r="C14" s="426">
        <v>860726098.04999995</v>
      </c>
    </row>
    <row r="15" spans="1:3" ht="11.25" customHeight="1" x14ac:dyDescent="0.2">
      <c r="A15" s="408" t="s">
        <v>112</v>
      </c>
      <c r="B15" s="426">
        <v>575146.29</v>
      </c>
      <c r="C15" s="426">
        <v>23500418.510000002</v>
      </c>
    </row>
    <row r="16" spans="1:3" ht="11.25" customHeight="1" x14ac:dyDescent="0.25">
      <c r="A16" s="408"/>
      <c r="B16" s="428"/>
      <c r="C16" s="428"/>
    </row>
    <row r="17" spans="1:3" ht="11.25" customHeight="1" x14ac:dyDescent="0.25">
      <c r="A17" s="407" t="s">
        <v>113</v>
      </c>
      <c r="B17" s="421">
        <f>SUM(B18:B22)</f>
        <v>0</v>
      </c>
      <c r="C17" s="421">
        <f>SUM(C18:C22)</f>
        <v>0</v>
      </c>
    </row>
    <row r="18" spans="1:3" ht="11.25" customHeight="1" x14ac:dyDescent="0.2">
      <c r="A18" s="408" t="s">
        <v>114</v>
      </c>
      <c r="B18" s="426">
        <v>0</v>
      </c>
      <c r="C18" s="426">
        <v>0</v>
      </c>
    </row>
    <row r="19" spans="1:3" ht="11.25" customHeight="1" x14ac:dyDescent="0.2">
      <c r="A19" s="408" t="s">
        <v>115</v>
      </c>
      <c r="B19" s="426">
        <v>0</v>
      </c>
      <c r="C19" s="426">
        <v>0</v>
      </c>
    </row>
    <row r="20" spans="1:3" ht="11.25" customHeight="1" x14ac:dyDescent="0.2">
      <c r="A20" s="408" t="s">
        <v>116</v>
      </c>
      <c r="B20" s="426">
        <v>0</v>
      </c>
      <c r="C20" s="426">
        <v>0</v>
      </c>
    </row>
    <row r="21" spans="1:3" ht="11.25" customHeight="1" x14ac:dyDescent="0.2">
      <c r="A21" s="408" t="s">
        <v>117</v>
      </c>
      <c r="B21" s="426">
        <v>0</v>
      </c>
      <c r="C21" s="426">
        <v>0</v>
      </c>
    </row>
    <row r="22" spans="1:3" ht="11.25" customHeight="1" x14ac:dyDescent="0.2">
      <c r="A22" s="408" t="s">
        <v>118</v>
      </c>
      <c r="B22" s="426">
        <v>0</v>
      </c>
      <c r="C22" s="426">
        <v>0</v>
      </c>
    </row>
    <row r="23" spans="1:3" ht="11.25" customHeight="1" x14ac:dyDescent="0.25">
      <c r="A23" s="409"/>
      <c r="B23" s="428"/>
      <c r="C23" s="428"/>
    </row>
    <row r="24" spans="1:3" ht="11.25" customHeight="1" x14ac:dyDescent="0.25">
      <c r="A24" s="405" t="s">
        <v>119</v>
      </c>
      <c r="B24" s="421">
        <f>SUM(B4+B13+B17)</f>
        <v>368690583.36000001</v>
      </c>
      <c r="C24" s="422">
        <f>SUM(C4+C13+C17)</f>
        <v>1151899769.6299999</v>
      </c>
    </row>
    <row r="25" spans="1:3" ht="11.25" customHeight="1" x14ac:dyDescent="0.25">
      <c r="A25" s="411"/>
      <c r="B25" s="428"/>
      <c r="C25" s="428"/>
    </row>
    <row r="26" spans="1:3" s="388" customFormat="1" ht="11.25" customHeight="1" x14ac:dyDescent="0.25">
      <c r="A26" s="405" t="s">
        <v>120</v>
      </c>
      <c r="B26" s="428"/>
      <c r="C26" s="428"/>
    </row>
    <row r="27" spans="1:3" ht="11.25" customHeight="1" x14ac:dyDescent="0.25">
      <c r="A27" s="407" t="s">
        <v>121</v>
      </c>
      <c r="B27" s="421">
        <f>SUM(B28:B30)</f>
        <v>168312950.03</v>
      </c>
      <c r="C27" s="421">
        <f>SUM(C28:C30)</f>
        <v>741543158.19999993</v>
      </c>
    </row>
    <row r="28" spans="1:3" ht="11.25" customHeight="1" x14ac:dyDescent="0.2">
      <c r="A28" s="408" t="s">
        <v>122</v>
      </c>
      <c r="B28" s="426">
        <v>103339001.02</v>
      </c>
      <c r="C28" s="426">
        <v>456216757.43000001</v>
      </c>
    </row>
    <row r="29" spans="1:3" ht="11.25" customHeight="1" x14ac:dyDescent="0.2">
      <c r="A29" s="408" t="s">
        <v>123</v>
      </c>
      <c r="B29" s="426">
        <v>15808460.09</v>
      </c>
      <c r="C29" s="426">
        <v>107811388.37</v>
      </c>
    </row>
    <row r="30" spans="1:3" ht="11.25" customHeight="1" x14ac:dyDescent="0.2">
      <c r="A30" s="408" t="s">
        <v>124</v>
      </c>
      <c r="B30" s="426">
        <v>49165488.920000002</v>
      </c>
      <c r="C30" s="426">
        <v>177515012.40000001</v>
      </c>
    </row>
    <row r="31" spans="1:3" ht="11.25" customHeight="1" x14ac:dyDescent="0.25">
      <c r="A31" s="408"/>
      <c r="B31" s="428"/>
      <c r="C31" s="428"/>
    </row>
    <row r="32" spans="1:3" ht="11.25" customHeight="1" x14ac:dyDescent="0.25">
      <c r="A32" s="407" t="s">
        <v>125</v>
      </c>
      <c r="B32" s="421">
        <f>SUM(B33:B41)</f>
        <v>29907468.280000001</v>
      </c>
      <c r="C32" s="421">
        <f>SUM(C33:C41)</f>
        <v>152616177.37</v>
      </c>
    </row>
    <row r="33" spans="1:3" ht="11.25" customHeight="1" x14ac:dyDescent="0.2">
      <c r="A33" s="408" t="s">
        <v>126</v>
      </c>
      <c r="B33" s="426">
        <v>0</v>
      </c>
      <c r="C33" s="426">
        <v>1200000</v>
      </c>
    </row>
    <row r="34" spans="1:3" ht="11.25" customHeight="1" x14ac:dyDescent="0.2">
      <c r="A34" s="408" t="s">
        <v>127</v>
      </c>
      <c r="B34" s="426">
        <v>24791593.120000001</v>
      </c>
      <c r="C34" s="426">
        <v>98867493.670000002</v>
      </c>
    </row>
    <row r="35" spans="1:3" ht="11.25" customHeight="1" x14ac:dyDescent="0.2">
      <c r="A35" s="408" t="s">
        <v>128</v>
      </c>
      <c r="B35" s="426">
        <v>1538880</v>
      </c>
      <c r="C35" s="426">
        <v>16251639.82</v>
      </c>
    </row>
    <row r="36" spans="1:3" ht="11.25" customHeight="1" x14ac:dyDescent="0.2">
      <c r="A36" s="408" t="s">
        <v>129</v>
      </c>
      <c r="B36" s="426">
        <v>3576995.16</v>
      </c>
      <c r="C36" s="426">
        <v>36297043.880000003</v>
      </c>
    </row>
    <row r="37" spans="1:3" ht="11.25" customHeight="1" x14ac:dyDescent="0.2">
      <c r="A37" s="408" t="s">
        <v>130</v>
      </c>
      <c r="B37" s="426">
        <v>0</v>
      </c>
      <c r="C37" s="426">
        <v>0</v>
      </c>
    </row>
    <row r="38" spans="1:3" ht="11.25" customHeight="1" x14ac:dyDescent="0.2">
      <c r="A38" s="408" t="s">
        <v>131</v>
      </c>
      <c r="B38" s="426">
        <v>0</v>
      </c>
      <c r="C38" s="426">
        <v>0</v>
      </c>
    </row>
    <row r="39" spans="1:3" ht="11.25" customHeight="1" x14ac:dyDescent="0.2">
      <c r="A39" s="408" t="s">
        <v>132</v>
      </c>
      <c r="B39" s="426">
        <v>0</v>
      </c>
      <c r="C39" s="426">
        <v>0</v>
      </c>
    </row>
    <row r="40" spans="1:3" ht="11.25" customHeight="1" x14ac:dyDescent="0.2">
      <c r="A40" s="408" t="s">
        <v>133</v>
      </c>
      <c r="B40" s="426">
        <v>0</v>
      </c>
      <c r="C40" s="426">
        <v>0</v>
      </c>
    </row>
    <row r="41" spans="1:3" ht="11.25" customHeight="1" x14ac:dyDescent="0.2">
      <c r="A41" s="408" t="s">
        <v>134</v>
      </c>
      <c r="B41" s="426">
        <v>0</v>
      </c>
      <c r="C41" s="426">
        <v>0</v>
      </c>
    </row>
    <row r="42" spans="1:3" ht="11.25" customHeight="1" x14ac:dyDescent="0.25">
      <c r="A42" s="408"/>
      <c r="B42" s="428"/>
      <c r="C42" s="428"/>
    </row>
    <row r="43" spans="1:3" ht="11.25" customHeight="1" x14ac:dyDescent="0.25">
      <c r="A43" s="407" t="s">
        <v>135</v>
      </c>
      <c r="B43" s="421">
        <f>SUM(B44:B46)</f>
        <v>0</v>
      </c>
      <c r="C43" s="421">
        <f>SUM(C44:C46)</f>
        <v>0</v>
      </c>
    </row>
    <row r="44" spans="1:3" ht="11.25" customHeight="1" x14ac:dyDescent="0.2">
      <c r="A44" s="408" t="s">
        <v>136</v>
      </c>
      <c r="B44" s="426">
        <v>0</v>
      </c>
      <c r="C44" s="426">
        <v>0</v>
      </c>
    </row>
    <row r="45" spans="1:3" ht="11.25" customHeight="1" x14ac:dyDescent="0.2">
      <c r="A45" s="408" t="s">
        <v>137</v>
      </c>
      <c r="B45" s="426">
        <v>0</v>
      </c>
      <c r="C45" s="426">
        <v>0</v>
      </c>
    </row>
    <row r="46" spans="1:3" ht="11.25" customHeight="1" x14ac:dyDescent="0.2">
      <c r="A46" s="408" t="s">
        <v>138</v>
      </c>
      <c r="B46" s="426">
        <v>0</v>
      </c>
      <c r="C46" s="426">
        <v>0</v>
      </c>
    </row>
    <row r="47" spans="1:3" ht="11.25" customHeight="1" x14ac:dyDescent="0.25">
      <c r="A47" s="408"/>
      <c r="B47" s="428"/>
      <c r="C47" s="428"/>
    </row>
    <row r="48" spans="1:3" ht="11.25" customHeight="1" x14ac:dyDescent="0.25">
      <c r="A48" s="407" t="s">
        <v>139</v>
      </c>
      <c r="B48" s="421">
        <f>SUM(B49:B53)</f>
        <v>870434.24</v>
      </c>
      <c r="C48" s="421">
        <f>SUM(C49:C53)</f>
        <v>5135222.18</v>
      </c>
    </row>
    <row r="49" spans="1:3" ht="11.25" customHeight="1" x14ac:dyDescent="0.2">
      <c r="A49" s="408" t="s">
        <v>140</v>
      </c>
      <c r="B49" s="426">
        <v>870434.24</v>
      </c>
      <c r="C49" s="426">
        <v>5135222.18</v>
      </c>
    </row>
    <row r="50" spans="1:3" ht="11.25" customHeight="1" x14ac:dyDescent="0.2">
      <c r="A50" s="408" t="s">
        <v>141</v>
      </c>
      <c r="B50" s="426">
        <v>0</v>
      </c>
      <c r="C50" s="426">
        <v>0</v>
      </c>
    </row>
    <row r="51" spans="1:3" ht="11.25" customHeight="1" x14ac:dyDescent="0.2">
      <c r="A51" s="408" t="s">
        <v>142</v>
      </c>
      <c r="B51" s="426">
        <v>0</v>
      </c>
      <c r="C51" s="426">
        <v>0</v>
      </c>
    </row>
    <row r="52" spans="1:3" ht="11.25" customHeight="1" x14ac:dyDescent="0.2">
      <c r="A52" s="408" t="s">
        <v>143</v>
      </c>
      <c r="B52" s="426">
        <v>0</v>
      </c>
      <c r="C52" s="426">
        <v>0</v>
      </c>
    </row>
    <row r="53" spans="1:3" ht="11.25" customHeight="1" x14ac:dyDescent="0.2">
      <c r="A53" s="408" t="s">
        <v>144</v>
      </c>
      <c r="B53" s="426">
        <v>0</v>
      </c>
      <c r="C53" s="426">
        <v>0</v>
      </c>
    </row>
    <row r="54" spans="1:3" ht="11.25" customHeight="1" x14ac:dyDescent="0.25">
      <c r="A54" s="408"/>
      <c r="B54" s="428"/>
      <c r="C54" s="428"/>
    </row>
    <row r="55" spans="1:3" ht="11.25" customHeight="1" x14ac:dyDescent="0.25">
      <c r="A55" s="407" t="s">
        <v>145</v>
      </c>
      <c r="B55" s="421">
        <f>SUM(B56:B59)</f>
        <v>0</v>
      </c>
      <c r="C55" s="421">
        <f>SUM(C56:C59)</f>
        <v>54344006.880000003</v>
      </c>
    </row>
    <row r="56" spans="1:3" ht="11.25" customHeight="1" x14ac:dyDescent="0.2">
      <c r="A56" s="408" t="s">
        <v>146</v>
      </c>
      <c r="B56" s="426">
        <v>0</v>
      </c>
      <c r="C56" s="426">
        <v>54344006.880000003</v>
      </c>
    </row>
    <row r="57" spans="1:3" ht="11.25" customHeight="1" x14ac:dyDescent="0.2">
      <c r="A57" s="408" t="s">
        <v>147</v>
      </c>
      <c r="B57" s="426">
        <v>0</v>
      </c>
      <c r="C57" s="426">
        <v>0</v>
      </c>
    </row>
    <row r="58" spans="1:3" ht="11.25" customHeight="1" x14ac:dyDescent="0.2">
      <c r="A58" s="408" t="s">
        <v>148</v>
      </c>
      <c r="B58" s="426">
        <v>0</v>
      </c>
      <c r="C58" s="426">
        <v>0</v>
      </c>
    </row>
    <row r="59" spans="1:3" ht="11.25" customHeight="1" x14ac:dyDescent="0.2">
      <c r="A59" s="408" t="s">
        <v>149</v>
      </c>
      <c r="B59" s="426">
        <v>0</v>
      </c>
      <c r="C59" s="426">
        <v>0</v>
      </c>
    </row>
    <row r="60" spans="1:3" ht="11.25" customHeight="1" x14ac:dyDescent="0.25">
      <c r="A60" s="408"/>
      <c r="B60" s="428"/>
      <c r="C60" s="428"/>
    </row>
    <row r="61" spans="1:3" ht="11.25" customHeight="1" x14ac:dyDescent="0.25">
      <c r="A61" s="407" t="s">
        <v>150</v>
      </c>
      <c r="B61" s="421">
        <f>SUM(B62)</f>
        <v>0</v>
      </c>
      <c r="C61" s="421">
        <f>SUM(C62)</f>
        <v>34221390.700000003</v>
      </c>
    </row>
    <row r="62" spans="1:3" ht="11.25" customHeight="1" x14ac:dyDescent="0.2">
      <c r="A62" s="408" t="s">
        <v>151</v>
      </c>
      <c r="B62" s="426">
        <v>0</v>
      </c>
      <c r="C62" s="426">
        <v>34221390.700000003</v>
      </c>
    </row>
    <row r="63" spans="1:3" ht="11.25" customHeight="1" x14ac:dyDescent="0.25">
      <c r="A63" s="409"/>
      <c r="B63" s="428"/>
      <c r="C63" s="428"/>
    </row>
    <row r="64" spans="1:3" ht="11.25" customHeight="1" x14ac:dyDescent="0.25">
      <c r="A64" s="405" t="s">
        <v>152</v>
      </c>
      <c r="B64" s="421">
        <f>B61+B55+B48+B43+B32+B27</f>
        <v>199090852.55000001</v>
      </c>
      <c r="C64" s="422">
        <f>C61+C55+C48+C43+C32+C27</f>
        <v>987859955.32999992</v>
      </c>
    </row>
    <row r="65" spans="1:3" ht="11.25" customHeight="1" x14ac:dyDescent="0.25">
      <c r="A65" s="411"/>
      <c r="B65" s="428"/>
      <c r="C65" s="428"/>
    </row>
    <row r="66" spans="1:3" s="388" customFormat="1" x14ac:dyDescent="0.25">
      <c r="A66" s="405" t="s">
        <v>618</v>
      </c>
      <c r="B66" s="421">
        <f>B24-B64</f>
        <v>169599730.81</v>
      </c>
      <c r="C66" s="421">
        <f>C24-C64</f>
        <v>164039814.29999995</v>
      </c>
    </row>
    <row r="67" spans="1:3" s="388" customFormat="1" x14ac:dyDescent="0.25">
      <c r="A67" s="409"/>
      <c r="B67" s="423"/>
      <c r="C67" s="423"/>
    </row>
    <row r="68" spans="1:3" s="430" customFormat="1" x14ac:dyDescent="0.2">
      <c r="A68" s="429"/>
      <c r="B68" s="384"/>
      <c r="C68" s="384"/>
    </row>
    <row r="69" spans="1:3" x14ac:dyDescent="0.25">
      <c r="A69" s="377" t="s">
        <v>154</v>
      </c>
    </row>
  </sheetData>
  <sheetProtection formatCells="0" formatColumns="0" formatRows="0" autoFilter="0"/>
  <mergeCells count="1">
    <mergeCell ref="A1:C1"/>
  </mergeCells>
  <printOptions horizontalCentered="1"/>
  <pageMargins left="0.19685039370078741" right="0.19685039370078741" top="0.59055118110236227" bottom="0.59055118110236227" header="0.31496062992125984" footer="0.31496062992125984"/>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1"/>
  <sheetViews>
    <sheetView topLeftCell="A28" zoomScaleNormal="100" zoomScaleSheetLayoutView="100" workbookViewId="0">
      <selection sqref="A1:F1"/>
    </sheetView>
  </sheetViews>
  <sheetFormatPr baseColWidth="10" defaultColWidth="9.28515625" defaultRowHeight="12" x14ac:dyDescent="0.25"/>
  <cols>
    <col min="1" max="1" width="44.140625" style="372" customWidth="1"/>
    <col min="2" max="2" width="14.7109375" style="372" bestFit="1" customWidth="1"/>
    <col min="3" max="3" width="14.7109375" style="389" bestFit="1" customWidth="1"/>
    <col min="4" max="4" width="37.85546875" style="389" customWidth="1"/>
    <col min="5" max="6" width="14.7109375" style="389" bestFit="1" customWidth="1"/>
    <col min="7" max="16384" width="9.28515625" style="384"/>
  </cols>
  <sheetData>
    <row r="1" spans="1:6" ht="64.5" customHeight="1" x14ac:dyDescent="0.25">
      <c r="A1" s="473" t="s">
        <v>622</v>
      </c>
      <c r="B1" s="474"/>
      <c r="C1" s="474"/>
      <c r="D1" s="474"/>
      <c r="E1" s="474"/>
      <c r="F1" s="475"/>
    </row>
    <row r="2" spans="1:6" x14ac:dyDescent="0.25">
      <c r="A2" s="404" t="s">
        <v>100</v>
      </c>
      <c r="B2" s="404">
        <v>2026</v>
      </c>
      <c r="C2" s="404">
        <v>2025</v>
      </c>
      <c r="D2" s="404" t="s">
        <v>100</v>
      </c>
      <c r="E2" s="404">
        <v>2026</v>
      </c>
      <c r="F2" s="404">
        <v>2025</v>
      </c>
    </row>
    <row r="3" spans="1:6" s="388" customFormat="1" x14ac:dyDescent="0.25">
      <c r="A3" s="405" t="s">
        <v>155</v>
      </c>
      <c r="B3" s="406"/>
      <c r="C3" s="406"/>
      <c r="D3" s="405" t="s">
        <v>156</v>
      </c>
      <c r="E3" s="406"/>
      <c r="F3" s="406"/>
    </row>
    <row r="4" spans="1:6" x14ac:dyDescent="0.25">
      <c r="A4" s="407" t="s">
        <v>157</v>
      </c>
      <c r="B4" s="406"/>
      <c r="C4" s="406"/>
      <c r="D4" s="407" t="s">
        <v>158</v>
      </c>
      <c r="E4" s="406"/>
      <c r="F4" s="406"/>
    </row>
    <row r="5" spans="1:6" x14ac:dyDescent="0.25">
      <c r="A5" s="408" t="s">
        <v>159</v>
      </c>
      <c r="B5" s="415">
        <v>372743839.92000002</v>
      </c>
      <c r="C5" s="415">
        <v>288072642.93000001</v>
      </c>
      <c r="D5" s="408" t="s">
        <v>160</v>
      </c>
      <c r="E5" s="415">
        <v>54872618.710000001</v>
      </c>
      <c r="F5" s="419">
        <v>78478269.359999999</v>
      </c>
    </row>
    <row r="6" spans="1:6" x14ac:dyDescent="0.25">
      <c r="A6" s="408" t="s">
        <v>161</v>
      </c>
      <c r="B6" s="415">
        <v>19056953.199999999</v>
      </c>
      <c r="C6" s="415">
        <v>13954071.82</v>
      </c>
      <c r="D6" s="408" t="s">
        <v>162</v>
      </c>
      <c r="E6" s="415">
        <v>0</v>
      </c>
      <c r="F6" s="419">
        <v>0</v>
      </c>
    </row>
    <row r="7" spans="1:6" ht="24" x14ac:dyDescent="0.25">
      <c r="A7" s="408" t="s">
        <v>163</v>
      </c>
      <c r="B7" s="415">
        <v>17905179.789999999</v>
      </c>
      <c r="C7" s="415">
        <v>72130140.010000005</v>
      </c>
      <c r="D7" s="408" t="s">
        <v>164</v>
      </c>
      <c r="E7" s="415">
        <v>6305209.9199999999</v>
      </c>
      <c r="F7" s="419">
        <v>0</v>
      </c>
    </row>
    <row r="8" spans="1:6" x14ac:dyDescent="0.25">
      <c r="A8" s="408" t="s">
        <v>165</v>
      </c>
      <c r="B8" s="415">
        <v>0</v>
      </c>
      <c r="C8" s="415">
        <v>0</v>
      </c>
      <c r="D8" s="408" t="s">
        <v>166</v>
      </c>
      <c r="E8" s="415">
        <v>0</v>
      </c>
      <c r="F8" s="419">
        <v>0</v>
      </c>
    </row>
    <row r="9" spans="1:6" x14ac:dyDescent="0.25">
      <c r="A9" s="408" t="s">
        <v>167</v>
      </c>
      <c r="B9" s="415">
        <v>0</v>
      </c>
      <c r="C9" s="415">
        <v>0</v>
      </c>
      <c r="D9" s="408" t="s">
        <v>168</v>
      </c>
      <c r="E9" s="415">
        <v>0</v>
      </c>
      <c r="F9" s="419">
        <v>0</v>
      </c>
    </row>
    <row r="10" spans="1:6" ht="24" x14ac:dyDescent="0.25">
      <c r="A10" s="408" t="s">
        <v>169</v>
      </c>
      <c r="B10" s="415">
        <v>0</v>
      </c>
      <c r="C10" s="415">
        <v>0</v>
      </c>
      <c r="D10" s="408" t="s">
        <v>170</v>
      </c>
      <c r="E10" s="415">
        <v>0</v>
      </c>
      <c r="F10" s="419">
        <v>0</v>
      </c>
    </row>
    <row r="11" spans="1:6" x14ac:dyDescent="0.25">
      <c r="A11" s="408" t="s">
        <v>171</v>
      </c>
      <c r="B11" s="415">
        <v>-16980</v>
      </c>
      <c r="C11" s="415">
        <v>-16980</v>
      </c>
      <c r="D11" s="408" t="s">
        <v>172</v>
      </c>
      <c r="E11" s="415">
        <v>8369190.8399999999</v>
      </c>
      <c r="F11" s="419">
        <v>8369190.8399999999</v>
      </c>
    </row>
    <row r="12" spans="1:6" x14ac:dyDescent="0.25">
      <c r="A12" s="409"/>
      <c r="B12" s="416"/>
      <c r="C12" s="416"/>
      <c r="D12" s="408" t="s">
        <v>173</v>
      </c>
      <c r="E12" s="415">
        <v>1767645.2</v>
      </c>
      <c r="F12" s="419">
        <v>799535.52</v>
      </c>
    </row>
    <row r="13" spans="1:6" x14ac:dyDescent="0.25">
      <c r="A13" s="407" t="s">
        <v>174</v>
      </c>
      <c r="B13" s="417">
        <f>SUM(B5:B11)</f>
        <v>409688992.91000003</v>
      </c>
      <c r="C13" s="417">
        <f>SUM(C5:C11)</f>
        <v>374139874.75999999</v>
      </c>
      <c r="D13" s="409"/>
      <c r="E13" s="420"/>
      <c r="F13" s="418"/>
    </row>
    <row r="14" spans="1:6" x14ac:dyDescent="0.25">
      <c r="A14" s="411"/>
      <c r="B14" s="416"/>
      <c r="C14" s="416"/>
      <c r="D14" s="407" t="s">
        <v>175</v>
      </c>
      <c r="E14" s="421">
        <f>SUM(E5:E12)</f>
        <v>71314664.670000002</v>
      </c>
      <c r="F14" s="422">
        <f>SUM(F5:F12)</f>
        <v>87646995.719999999</v>
      </c>
    </row>
    <row r="15" spans="1:6" x14ac:dyDescent="0.25">
      <c r="A15" s="407" t="s">
        <v>176</v>
      </c>
      <c r="B15" s="416"/>
      <c r="C15" s="416"/>
      <c r="D15" s="411"/>
      <c r="E15" s="416"/>
      <c r="F15" s="418"/>
    </row>
    <row r="16" spans="1:6" x14ac:dyDescent="0.25">
      <c r="A16" s="408" t="s">
        <v>177</v>
      </c>
      <c r="B16" s="415">
        <v>4729855.74</v>
      </c>
      <c r="C16" s="415">
        <v>4729855.74</v>
      </c>
      <c r="D16" s="407" t="s">
        <v>178</v>
      </c>
      <c r="E16" s="416"/>
      <c r="F16" s="416"/>
    </row>
    <row r="17" spans="1:6" ht="24" x14ac:dyDescent="0.25">
      <c r="A17" s="408" t="s">
        <v>179</v>
      </c>
      <c r="B17" s="415">
        <v>0</v>
      </c>
      <c r="C17" s="415">
        <v>0</v>
      </c>
      <c r="D17" s="408" t="s">
        <v>180</v>
      </c>
      <c r="E17" s="415">
        <v>0</v>
      </c>
      <c r="F17" s="419">
        <v>0</v>
      </c>
    </row>
    <row r="18" spans="1:6" ht="24" x14ac:dyDescent="0.25">
      <c r="A18" s="408" t="s">
        <v>181</v>
      </c>
      <c r="B18" s="415">
        <v>2487726108.8000002</v>
      </c>
      <c r="C18" s="415">
        <v>2393788639.0799999</v>
      </c>
      <c r="D18" s="408" t="s">
        <v>182</v>
      </c>
      <c r="E18" s="415">
        <v>0</v>
      </c>
      <c r="F18" s="419">
        <v>0</v>
      </c>
    </row>
    <row r="19" spans="1:6" x14ac:dyDescent="0.25">
      <c r="A19" s="408" t="s">
        <v>183</v>
      </c>
      <c r="B19" s="415">
        <v>565332399.11000001</v>
      </c>
      <c r="C19" s="415">
        <v>539104609.23000002</v>
      </c>
      <c r="D19" s="408" t="s">
        <v>184</v>
      </c>
      <c r="E19" s="415">
        <v>32663673.640000001</v>
      </c>
      <c r="F19" s="419">
        <v>41070620.200000003</v>
      </c>
    </row>
    <row r="20" spans="1:6" x14ac:dyDescent="0.25">
      <c r="A20" s="408" t="s">
        <v>185</v>
      </c>
      <c r="B20" s="415">
        <v>18048096.300000001</v>
      </c>
      <c r="C20" s="415">
        <v>15471387.939999999</v>
      </c>
      <c r="D20" s="408" t="s">
        <v>186</v>
      </c>
      <c r="E20" s="415">
        <v>0</v>
      </c>
      <c r="F20" s="419">
        <v>0</v>
      </c>
    </row>
    <row r="21" spans="1:6" ht="24" x14ac:dyDescent="0.25">
      <c r="A21" s="408" t="s">
        <v>187</v>
      </c>
      <c r="B21" s="415">
        <v>-371000852.69</v>
      </c>
      <c r="C21" s="415">
        <v>-371000852.69</v>
      </c>
      <c r="D21" s="408" t="s">
        <v>188</v>
      </c>
      <c r="E21" s="415">
        <v>0</v>
      </c>
      <c r="F21" s="419">
        <v>0</v>
      </c>
    </row>
    <row r="22" spans="1:6" x14ac:dyDescent="0.25">
      <c r="A22" s="408" t="s">
        <v>189</v>
      </c>
      <c r="B22" s="415">
        <v>1249245.98</v>
      </c>
      <c r="C22" s="415">
        <v>1232245.98</v>
      </c>
      <c r="D22" s="408" t="s">
        <v>190</v>
      </c>
      <c r="E22" s="415">
        <v>0</v>
      </c>
      <c r="F22" s="419">
        <v>0</v>
      </c>
    </row>
    <row r="23" spans="1:6" ht="24" x14ac:dyDescent="0.25">
      <c r="A23" s="408" t="s">
        <v>191</v>
      </c>
      <c r="B23" s="415">
        <v>0</v>
      </c>
      <c r="C23" s="415">
        <v>0</v>
      </c>
      <c r="D23" s="409"/>
      <c r="E23" s="416"/>
      <c r="F23" s="418"/>
    </row>
    <row r="24" spans="1:6" x14ac:dyDescent="0.25">
      <c r="A24" s="408" t="s">
        <v>192</v>
      </c>
      <c r="B24" s="415">
        <v>0</v>
      </c>
      <c r="C24" s="415">
        <v>0</v>
      </c>
      <c r="D24" s="407" t="s">
        <v>193</v>
      </c>
      <c r="E24" s="417">
        <f>SUM(E17:E22)</f>
        <v>32663673.640000001</v>
      </c>
      <c r="F24" s="422">
        <f>SUM(F17:F22)</f>
        <v>41070620.200000003</v>
      </c>
    </row>
    <row r="25" spans="1:6" s="388" customFormat="1" x14ac:dyDescent="0.25">
      <c r="A25" s="409"/>
      <c r="B25" s="416"/>
      <c r="C25" s="416"/>
      <c r="D25" s="409"/>
      <c r="E25" s="416"/>
      <c r="F25" s="418"/>
    </row>
    <row r="26" spans="1:6" x14ac:dyDescent="0.25">
      <c r="A26" s="407" t="s">
        <v>194</v>
      </c>
      <c r="B26" s="417">
        <f>SUM(B16:B24)</f>
        <v>2706084853.2400002</v>
      </c>
      <c r="C26" s="417">
        <f>SUM(C16:C24)</f>
        <v>2583325885.2799997</v>
      </c>
      <c r="D26" s="412" t="s">
        <v>195</v>
      </c>
      <c r="E26" s="417">
        <f>SUM(E24+E14)</f>
        <v>103978338.31</v>
      </c>
      <c r="F26" s="422">
        <f>SUM(F14+F24)</f>
        <v>128717615.92</v>
      </c>
    </row>
    <row r="27" spans="1:6" x14ac:dyDescent="0.25">
      <c r="A27" s="411"/>
      <c r="B27" s="416"/>
      <c r="C27" s="416"/>
      <c r="D27" s="411"/>
      <c r="E27" s="416"/>
      <c r="F27" s="418"/>
    </row>
    <row r="28" spans="1:6" x14ac:dyDescent="0.25">
      <c r="A28" s="407" t="s">
        <v>196</v>
      </c>
      <c r="B28" s="417">
        <f>B13+B26</f>
        <v>3115773846.1500001</v>
      </c>
      <c r="C28" s="417">
        <f>C13+C26</f>
        <v>2957465760.04</v>
      </c>
      <c r="D28" s="405" t="s">
        <v>197</v>
      </c>
      <c r="E28" s="416"/>
      <c r="F28" s="416"/>
    </row>
    <row r="29" spans="1:6" x14ac:dyDescent="0.25">
      <c r="A29" s="413"/>
      <c r="B29" s="361"/>
      <c r="C29" s="418"/>
      <c r="D29" s="411"/>
      <c r="E29" s="416"/>
      <c r="F29" s="416"/>
    </row>
    <row r="30" spans="1:6" x14ac:dyDescent="0.25">
      <c r="A30" s="413"/>
      <c r="B30" s="357"/>
      <c r="C30" s="414"/>
      <c r="D30" s="407" t="s">
        <v>198</v>
      </c>
      <c r="E30" s="417">
        <f>SUM(E31:E33)</f>
        <v>479763120.51999998</v>
      </c>
      <c r="F30" s="422">
        <f>SUM(F31:F33)</f>
        <v>479763120.51999998</v>
      </c>
    </row>
    <row r="31" spans="1:6" x14ac:dyDescent="0.25">
      <c r="A31" s="413"/>
      <c r="B31" s="357"/>
      <c r="C31" s="414"/>
      <c r="D31" s="408" t="s">
        <v>137</v>
      </c>
      <c r="E31" s="415">
        <v>479763120.51999998</v>
      </c>
      <c r="F31" s="419">
        <v>479763120.51999998</v>
      </c>
    </row>
    <row r="32" spans="1:6" x14ac:dyDescent="0.25">
      <c r="A32" s="413"/>
      <c r="B32" s="357"/>
      <c r="C32" s="414"/>
      <c r="D32" s="408" t="s">
        <v>199</v>
      </c>
      <c r="E32" s="415">
        <v>0</v>
      </c>
      <c r="F32" s="419">
        <v>0</v>
      </c>
    </row>
    <row r="33" spans="1:6" x14ac:dyDescent="0.25">
      <c r="A33" s="413"/>
      <c r="B33" s="357"/>
      <c r="C33" s="414"/>
      <c r="D33" s="408" t="s">
        <v>200</v>
      </c>
      <c r="E33" s="415">
        <v>0</v>
      </c>
      <c r="F33" s="419">
        <v>0</v>
      </c>
    </row>
    <row r="34" spans="1:6" x14ac:dyDescent="0.25">
      <c r="A34" s="413"/>
      <c r="B34" s="357"/>
      <c r="C34" s="414"/>
      <c r="D34" s="409"/>
      <c r="E34" s="416"/>
      <c r="F34" s="418"/>
    </row>
    <row r="35" spans="1:6" x14ac:dyDescent="0.25">
      <c r="A35" s="413"/>
      <c r="B35" s="357"/>
      <c r="C35" s="414"/>
      <c r="D35" s="407" t="s">
        <v>201</v>
      </c>
      <c r="E35" s="417">
        <f>SUM(E36:E40)</f>
        <v>2532032387.3200002</v>
      </c>
      <c r="F35" s="422">
        <f>SUM(F36:F40)</f>
        <v>2348985023.6000004</v>
      </c>
    </row>
    <row r="36" spans="1:6" x14ac:dyDescent="0.25">
      <c r="A36" s="413"/>
      <c r="B36" s="357"/>
      <c r="C36" s="414"/>
      <c r="D36" s="408" t="s">
        <v>619</v>
      </c>
      <c r="E36" s="415">
        <v>169599730.81</v>
      </c>
      <c r="F36" s="419">
        <v>164039814.30000001</v>
      </c>
    </row>
    <row r="37" spans="1:6" x14ac:dyDescent="0.25">
      <c r="A37" s="413"/>
      <c r="B37" s="357"/>
      <c r="C37" s="414"/>
      <c r="D37" s="408" t="s">
        <v>203</v>
      </c>
      <c r="E37" s="415">
        <v>2362432656.5100002</v>
      </c>
      <c r="F37" s="419">
        <v>2184945209.3000002</v>
      </c>
    </row>
    <row r="38" spans="1:6" x14ac:dyDescent="0.25">
      <c r="A38" s="413"/>
      <c r="B38" s="357"/>
      <c r="C38" s="414"/>
      <c r="D38" s="408" t="s">
        <v>204</v>
      </c>
      <c r="E38" s="415">
        <v>0</v>
      </c>
      <c r="F38" s="419">
        <v>0</v>
      </c>
    </row>
    <row r="39" spans="1:6" x14ac:dyDescent="0.25">
      <c r="A39" s="413"/>
      <c r="B39" s="357"/>
      <c r="C39" s="414"/>
      <c r="D39" s="408" t="s">
        <v>205</v>
      </c>
      <c r="E39" s="415">
        <v>0</v>
      </c>
      <c r="F39" s="419">
        <v>0</v>
      </c>
    </row>
    <row r="40" spans="1:6" ht="24" x14ac:dyDescent="0.25">
      <c r="A40" s="413"/>
      <c r="B40" s="357"/>
      <c r="C40" s="414"/>
      <c r="D40" s="408" t="s">
        <v>206</v>
      </c>
      <c r="E40" s="415">
        <v>0</v>
      </c>
      <c r="F40" s="419">
        <v>0</v>
      </c>
    </row>
    <row r="41" spans="1:6" x14ac:dyDescent="0.25">
      <c r="A41" s="413"/>
      <c r="B41" s="357"/>
      <c r="C41" s="414"/>
      <c r="D41" s="409"/>
      <c r="E41" s="416"/>
      <c r="F41" s="418"/>
    </row>
    <row r="42" spans="1:6" ht="24" x14ac:dyDescent="0.25">
      <c r="A42" s="413"/>
      <c r="B42" s="357"/>
      <c r="C42" s="414"/>
      <c r="D42" s="407" t="s">
        <v>207</v>
      </c>
      <c r="E42" s="417">
        <f>SUM(E43:E44)</f>
        <v>0</v>
      </c>
      <c r="F42" s="422">
        <f>SUM(F43:F44)</f>
        <v>0</v>
      </c>
    </row>
    <row r="43" spans="1:6" x14ac:dyDescent="0.25">
      <c r="A43" s="413"/>
      <c r="B43" s="357"/>
      <c r="C43" s="414"/>
      <c r="D43" s="408" t="s">
        <v>208</v>
      </c>
      <c r="E43" s="415">
        <v>0</v>
      </c>
      <c r="F43" s="419">
        <v>0</v>
      </c>
    </row>
    <row r="44" spans="1:6" x14ac:dyDescent="0.25">
      <c r="A44" s="413"/>
      <c r="B44" s="357"/>
      <c r="C44" s="414"/>
      <c r="D44" s="408" t="s">
        <v>209</v>
      </c>
      <c r="E44" s="415">
        <v>0</v>
      </c>
      <c r="F44" s="419">
        <v>0</v>
      </c>
    </row>
    <row r="45" spans="1:6" x14ac:dyDescent="0.25">
      <c r="A45" s="413"/>
      <c r="B45" s="357"/>
      <c r="C45" s="414"/>
      <c r="D45" s="409"/>
      <c r="E45" s="416"/>
      <c r="F45" s="418"/>
    </row>
    <row r="46" spans="1:6" x14ac:dyDescent="0.25">
      <c r="A46" s="413"/>
      <c r="B46" s="357"/>
      <c r="C46" s="414"/>
      <c r="D46" s="407" t="s">
        <v>210</v>
      </c>
      <c r="E46" s="417">
        <f>SUM(E42+E35+E30)</f>
        <v>3011795507.8400002</v>
      </c>
      <c r="F46" s="422">
        <f>SUM(F42+F35+F30)</f>
        <v>2828748144.1200004</v>
      </c>
    </row>
    <row r="47" spans="1:6" x14ac:dyDescent="0.25">
      <c r="A47" s="413"/>
      <c r="B47" s="357"/>
      <c r="C47" s="414"/>
      <c r="D47" s="411"/>
      <c r="E47" s="416"/>
      <c r="F47" s="418"/>
    </row>
    <row r="48" spans="1:6" x14ac:dyDescent="0.25">
      <c r="A48" s="413"/>
      <c r="B48" s="357"/>
      <c r="C48" s="414"/>
      <c r="D48" s="407" t="s">
        <v>211</v>
      </c>
      <c r="E48" s="417">
        <f>E46+E26</f>
        <v>3115773846.1500001</v>
      </c>
      <c r="F48" s="417">
        <f>F46+F26</f>
        <v>2957465760.0400004</v>
      </c>
    </row>
    <row r="49" spans="1:6" x14ac:dyDescent="0.25">
      <c r="A49" s="413"/>
      <c r="B49" s="357"/>
      <c r="C49" s="357"/>
      <c r="D49" s="365"/>
      <c r="E49" s="410"/>
      <c r="F49" s="410"/>
    </row>
    <row r="51" spans="1:6" x14ac:dyDescent="0.25">
      <c r="A51" s="377" t="s">
        <v>154</v>
      </c>
    </row>
  </sheetData>
  <sheetProtection formatCells="0" formatColumns="0" formatRows="0" autoFilter="0"/>
  <mergeCells count="1">
    <mergeCell ref="A1:F1"/>
  </mergeCells>
  <printOptions horizontalCentered="1"/>
  <pageMargins left="0.19685039370078741" right="0.19685039370078741" top="0.39370078740157483" bottom="0.39370078740157483" header="0" footer="0"/>
  <pageSetup scale="9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0"/>
  <sheetViews>
    <sheetView zoomScaleNormal="100" workbookViewId="0">
      <selection activeCell="A41" sqref="A41:XFD120"/>
    </sheetView>
  </sheetViews>
  <sheetFormatPr baseColWidth="10" defaultColWidth="9.28515625" defaultRowHeight="12" x14ac:dyDescent="0.25"/>
  <cols>
    <col min="1" max="1" width="45" style="372" customWidth="1"/>
    <col min="2" max="2" width="16.5703125" style="389" customWidth="1"/>
    <col min="3" max="3" width="17.5703125" style="389" customWidth="1"/>
    <col min="4" max="4" width="18.85546875" style="389" customWidth="1"/>
    <col min="5" max="5" width="17.28515625" style="389" customWidth="1"/>
    <col min="6" max="6" width="16.7109375" style="389" customWidth="1"/>
    <col min="7" max="16384" width="9.28515625" style="384"/>
  </cols>
  <sheetData>
    <row r="1" spans="1:6" ht="60" customHeight="1" x14ac:dyDescent="0.25">
      <c r="A1" s="470" t="s">
        <v>631</v>
      </c>
      <c r="B1" s="471"/>
      <c r="C1" s="471"/>
      <c r="D1" s="471"/>
      <c r="E1" s="471"/>
      <c r="F1" s="472"/>
    </row>
    <row r="2" spans="1:6" s="372" customFormat="1" ht="60.75" customHeight="1" x14ac:dyDescent="0.25">
      <c r="A2" s="354" t="s">
        <v>100</v>
      </c>
      <c r="B2" s="392" t="s">
        <v>212</v>
      </c>
      <c r="C2" s="392" t="s">
        <v>213</v>
      </c>
      <c r="D2" s="392" t="s">
        <v>214</v>
      </c>
      <c r="E2" s="392" t="s">
        <v>215</v>
      </c>
      <c r="F2" s="392" t="s">
        <v>216</v>
      </c>
    </row>
    <row r="3" spans="1:6" s="372" customFormat="1" ht="11.25" customHeight="1" x14ac:dyDescent="0.25">
      <c r="A3" s="393"/>
      <c r="B3" s="394"/>
      <c r="C3" s="394"/>
      <c r="D3" s="394"/>
      <c r="E3" s="394"/>
      <c r="F3" s="394"/>
    </row>
    <row r="4" spans="1:6" ht="11.25" customHeight="1" x14ac:dyDescent="0.2">
      <c r="A4" s="356" t="s">
        <v>623</v>
      </c>
      <c r="B4" s="399">
        <f>SUM(B5:B7)</f>
        <v>479763120.51999998</v>
      </c>
      <c r="C4" s="400"/>
      <c r="D4" s="400"/>
      <c r="E4" s="400"/>
      <c r="F4" s="399">
        <f>SUM(B4:E4)</f>
        <v>479763120.51999998</v>
      </c>
    </row>
    <row r="5" spans="1:6" ht="11.25" customHeight="1" x14ac:dyDescent="0.2">
      <c r="A5" s="395" t="s">
        <v>137</v>
      </c>
      <c r="B5" s="401">
        <v>479763120.51999998</v>
      </c>
      <c r="C5" s="400"/>
      <c r="D5" s="400"/>
      <c r="E5" s="400"/>
      <c r="F5" s="399">
        <f>SUM(B5:E5)</f>
        <v>479763120.51999998</v>
      </c>
    </row>
    <row r="6" spans="1:6" ht="11.25" customHeight="1" x14ac:dyDescent="0.2">
      <c r="A6" s="395" t="s">
        <v>199</v>
      </c>
      <c r="B6" s="401">
        <v>0</v>
      </c>
      <c r="C6" s="400"/>
      <c r="D6" s="400"/>
      <c r="E6" s="400"/>
      <c r="F6" s="399">
        <f>SUM(B6:E6)</f>
        <v>0</v>
      </c>
    </row>
    <row r="7" spans="1:6" ht="11.25" customHeight="1" x14ac:dyDescent="0.2">
      <c r="A7" s="395" t="s">
        <v>200</v>
      </c>
      <c r="B7" s="401">
        <v>0</v>
      </c>
      <c r="C7" s="400"/>
      <c r="D7" s="400"/>
      <c r="E7" s="400"/>
      <c r="F7" s="399">
        <f>SUM(B7:E7)</f>
        <v>0</v>
      </c>
    </row>
    <row r="8" spans="1:6" ht="11.25" customHeight="1" x14ac:dyDescent="0.25">
      <c r="A8" s="396"/>
      <c r="B8" s="400"/>
      <c r="C8" s="400"/>
      <c r="D8" s="400"/>
      <c r="E8" s="400"/>
      <c r="F8" s="400"/>
    </row>
    <row r="9" spans="1:6" ht="11.25" customHeight="1" x14ac:dyDescent="0.2">
      <c r="A9" s="356" t="s">
        <v>624</v>
      </c>
      <c r="B9" s="400"/>
      <c r="C9" s="399">
        <f>SUM(C10:C14)</f>
        <v>2184945209.3000002</v>
      </c>
      <c r="D9" s="399">
        <f>D10</f>
        <v>164039814.30000001</v>
      </c>
      <c r="E9" s="400"/>
      <c r="F9" s="399">
        <f t="shared" ref="F9:F14" si="0">SUM(B9:E9)</f>
        <v>2348985023.6000004</v>
      </c>
    </row>
    <row r="10" spans="1:6" ht="11.25" customHeight="1" x14ac:dyDescent="0.2">
      <c r="A10" s="395" t="s">
        <v>618</v>
      </c>
      <c r="B10" s="400"/>
      <c r="C10" s="400"/>
      <c r="D10" s="401">
        <v>164039814.30000001</v>
      </c>
      <c r="E10" s="400"/>
      <c r="F10" s="399">
        <f t="shared" si="0"/>
        <v>164039814.30000001</v>
      </c>
    </row>
    <row r="11" spans="1:6" ht="11.25" customHeight="1" x14ac:dyDescent="0.2">
      <c r="A11" s="395" t="s">
        <v>203</v>
      </c>
      <c r="B11" s="400"/>
      <c r="C11" s="401">
        <v>2184945209.3000002</v>
      </c>
      <c r="D11" s="400"/>
      <c r="E11" s="400"/>
      <c r="F11" s="399">
        <f t="shared" si="0"/>
        <v>2184945209.3000002</v>
      </c>
    </row>
    <row r="12" spans="1:6" ht="11.25" customHeight="1" x14ac:dyDescent="0.2">
      <c r="A12" s="395" t="s">
        <v>204</v>
      </c>
      <c r="B12" s="400"/>
      <c r="C12" s="401">
        <v>0</v>
      </c>
      <c r="D12" s="400"/>
      <c r="E12" s="400"/>
      <c r="F12" s="399">
        <f t="shared" si="0"/>
        <v>0</v>
      </c>
    </row>
    <row r="13" spans="1:6" ht="11.25" customHeight="1" x14ac:dyDescent="0.2">
      <c r="A13" s="395" t="s">
        <v>205</v>
      </c>
      <c r="B13" s="400"/>
      <c r="C13" s="401">
        <v>0</v>
      </c>
      <c r="D13" s="400"/>
      <c r="E13" s="400"/>
      <c r="F13" s="399">
        <f t="shared" si="0"/>
        <v>0</v>
      </c>
    </row>
    <row r="14" spans="1:6" ht="11.25" customHeight="1" x14ac:dyDescent="0.2">
      <c r="A14" s="395" t="s">
        <v>206</v>
      </c>
      <c r="B14" s="400"/>
      <c r="C14" s="401">
        <v>0</v>
      </c>
      <c r="D14" s="400"/>
      <c r="E14" s="400"/>
      <c r="F14" s="399">
        <f t="shared" si="0"/>
        <v>0</v>
      </c>
    </row>
    <row r="15" spans="1:6" ht="11.25" customHeight="1" x14ac:dyDescent="0.25">
      <c r="A15" s="396"/>
      <c r="B15" s="400"/>
      <c r="C15" s="400"/>
      <c r="D15" s="400"/>
      <c r="E15" s="400"/>
      <c r="F15" s="400"/>
    </row>
    <row r="16" spans="1:6" ht="24" x14ac:dyDescent="0.2">
      <c r="A16" s="356" t="s">
        <v>625</v>
      </c>
      <c r="B16" s="400"/>
      <c r="C16" s="400"/>
      <c r="D16" s="400"/>
      <c r="E16" s="399">
        <f>SUM(E17:E18)</f>
        <v>0</v>
      </c>
      <c r="F16" s="399">
        <f>SUM(B16:E16)</f>
        <v>0</v>
      </c>
    </row>
    <row r="17" spans="1:6" ht="11.25" customHeight="1" x14ac:dyDescent="0.2">
      <c r="A17" s="395" t="s">
        <v>208</v>
      </c>
      <c r="B17" s="400"/>
      <c r="C17" s="400"/>
      <c r="D17" s="400"/>
      <c r="E17" s="401">
        <v>0</v>
      </c>
      <c r="F17" s="399">
        <f>SUM(B17:E17)</f>
        <v>0</v>
      </c>
    </row>
    <row r="18" spans="1:6" ht="11.25" customHeight="1" x14ac:dyDescent="0.2">
      <c r="A18" s="395" t="s">
        <v>209</v>
      </c>
      <c r="B18" s="400"/>
      <c r="C18" s="400"/>
      <c r="D18" s="400"/>
      <c r="E18" s="401">
        <v>0</v>
      </c>
      <c r="F18" s="399">
        <f>SUM(B18:E18)</f>
        <v>0</v>
      </c>
    </row>
    <row r="19" spans="1:6" ht="11.25" customHeight="1" x14ac:dyDescent="0.25">
      <c r="A19" s="396"/>
      <c r="B19" s="400"/>
      <c r="C19" s="400"/>
      <c r="D19" s="400"/>
      <c r="E19" s="400"/>
      <c r="F19" s="400"/>
    </row>
    <row r="20" spans="1:6" ht="11.25" customHeight="1" x14ac:dyDescent="0.2">
      <c r="A20" s="356" t="s">
        <v>626</v>
      </c>
      <c r="B20" s="399">
        <f>B4</f>
        <v>479763120.51999998</v>
      </c>
      <c r="C20" s="399">
        <f>C9</f>
        <v>2184945209.3000002</v>
      </c>
      <c r="D20" s="399">
        <f>D9</f>
        <v>164039814.30000001</v>
      </c>
      <c r="E20" s="399">
        <f>E16</f>
        <v>0</v>
      </c>
      <c r="F20" s="399">
        <f>SUM(B20:E20)</f>
        <v>2828748144.1200004</v>
      </c>
    </row>
    <row r="21" spans="1:6" ht="11.25" customHeight="1" x14ac:dyDescent="0.25">
      <c r="A21" s="367"/>
      <c r="B21" s="400"/>
      <c r="C21" s="400"/>
      <c r="D21" s="400"/>
      <c r="E21" s="400"/>
      <c r="F21" s="400"/>
    </row>
    <row r="22" spans="1:6" ht="11.25" customHeight="1" x14ac:dyDescent="0.2">
      <c r="A22" s="356" t="s">
        <v>627</v>
      </c>
      <c r="B22" s="399">
        <f>SUM(B23:B25)</f>
        <v>0</v>
      </c>
      <c r="C22" s="400"/>
      <c r="D22" s="400"/>
      <c r="E22" s="400"/>
      <c r="F22" s="399">
        <f>SUM(B22:E22)</f>
        <v>0</v>
      </c>
    </row>
    <row r="23" spans="1:6" ht="11.25" customHeight="1" x14ac:dyDescent="0.2">
      <c r="A23" s="395" t="s">
        <v>137</v>
      </c>
      <c r="B23" s="401">
        <v>0</v>
      </c>
      <c r="C23" s="400"/>
      <c r="D23" s="400"/>
      <c r="E23" s="400"/>
      <c r="F23" s="399">
        <f>SUM(B23:E23)</f>
        <v>0</v>
      </c>
    </row>
    <row r="24" spans="1:6" ht="11.25" customHeight="1" x14ac:dyDescent="0.2">
      <c r="A24" s="395" t="s">
        <v>199</v>
      </c>
      <c r="B24" s="401">
        <v>0</v>
      </c>
      <c r="C24" s="400"/>
      <c r="D24" s="400"/>
      <c r="E24" s="400"/>
      <c r="F24" s="399">
        <f>SUM(B24:E24)</f>
        <v>0</v>
      </c>
    </row>
    <row r="25" spans="1:6" ht="11.25" customHeight="1" x14ac:dyDescent="0.2">
      <c r="A25" s="395" t="s">
        <v>200</v>
      </c>
      <c r="B25" s="401">
        <v>0</v>
      </c>
      <c r="C25" s="400"/>
      <c r="D25" s="400"/>
      <c r="E25" s="400"/>
      <c r="F25" s="399">
        <f>SUM(B25:E25)</f>
        <v>0</v>
      </c>
    </row>
    <row r="26" spans="1:6" ht="11.25" customHeight="1" x14ac:dyDescent="0.25">
      <c r="A26" s="396"/>
      <c r="B26" s="400"/>
      <c r="C26" s="400"/>
      <c r="D26" s="400"/>
      <c r="E26" s="400"/>
      <c r="F26" s="400"/>
    </row>
    <row r="27" spans="1:6" ht="24" x14ac:dyDescent="0.2">
      <c r="A27" s="356" t="s">
        <v>628</v>
      </c>
      <c r="B27" s="400"/>
      <c r="C27" s="399">
        <f>C29</f>
        <v>177487447.21000001</v>
      </c>
      <c r="D27" s="399">
        <f>SUM(D28:D32)</f>
        <v>5559916.5099999905</v>
      </c>
      <c r="E27" s="400"/>
      <c r="F27" s="399">
        <f t="shared" ref="F27:F32" si="1">SUM(B27:E27)</f>
        <v>183047363.72</v>
      </c>
    </row>
    <row r="28" spans="1:6" ht="11.25" customHeight="1" x14ac:dyDescent="0.2">
      <c r="A28" s="395" t="s">
        <v>618</v>
      </c>
      <c r="B28" s="400"/>
      <c r="C28" s="400"/>
      <c r="D28" s="401">
        <v>169599730.81</v>
      </c>
      <c r="E28" s="400"/>
      <c r="F28" s="399">
        <f t="shared" si="1"/>
        <v>169599730.81</v>
      </c>
    </row>
    <row r="29" spans="1:6" ht="11.25" customHeight="1" x14ac:dyDescent="0.2">
      <c r="A29" s="395" t="s">
        <v>203</v>
      </c>
      <c r="B29" s="400"/>
      <c r="C29" s="401">
        <v>177487447.21000001</v>
      </c>
      <c r="D29" s="401">
        <v>-164039814.30000001</v>
      </c>
      <c r="E29" s="400"/>
      <c r="F29" s="399">
        <f t="shared" si="1"/>
        <v>13447632.909999996</v>
      </c>
    </row>
    <row r="30" spans="1:6" ht="11.25" customHeight="1" x14ac:dyDescent="0.2">
      <c r="A30" s="395" t="s">
        <v>204</v>
      </c>
      <c r="B30" s="400"/>
      <c r="C30" s="400"/>
      <c r="D30" s="402">
        <v>0</v>
      </c>
      <c r="E30" s="400"/>
      <c r="F30" s="399">
        <f t="shared" si="1"/>
        <v>0</v>
      </c>
    </row>
    <row r="31" spans="1:6" ht="11.25" customHeight="1" x14ac:dyDescent="0.2">
      <c r="A31" s="395" t="s">
        <v>205</v>
      </c>
      <c r="B31" s="400"/>
      <c r="C31" s="400"/>
      <c r="D31" s="402">
        <v>0</v>
      </c>
      <c r="E31" s="400"/>
      <c r="F31" s="399">
        <f t="shared" si="1"/>
        <v>0</v>
      </c>
    </row>
    <row r="32" spans="1:6" ht="11.25" customHeight="1" x14ac:dyDescent="0.2">
      <c r="A32" s="395" t="s">
        <v>206</v>
      </c>
      <c r="B32" s="400"/>
      <c r="C32" s="400"/>
      <c r="D32" s="402">
        <v>0</v>
      </c>
      <c r="E32" s="400"/>
      <c r="F32" s="399">
        <f t="shared" si="1"/>
        <v>0</v>
      </c>
    </row>
    <row r="33" spans="1:6" ht="11.25" customHeight="1" x14ac:dyDescent="0.25">
      <c r="A33" s="396"/>
      <c r="B33" s="400"/>
      <c r="C33" s="400"/>
      <c r="D33" s="400"/>
      <c r="E33" s="400"/>
      <c r="F33" s="400"/>
    </row>
    <row r="34" spans="1:6" ht="36" x14ac:dyDescent="0.2">
      <c r="A34" s="356" t="s">
        <v>629</v>
      </c>
      <c r="B34" s="400"/>
      <c r="C34" s="400"/>
      <c r="D34" s="400"/>
      <c r="E34" s="399">
        <f>SUM(E35:E36)</f>
        <v>0</v>
      </c>
      <c r="F34" s="399">
        <f>SUM(B34:E34)</f>
        <v>0</v>
      </c>
    </row>
    <row r="35" spans="1:6" ht="11.25" customHeight="1" x14ac:dyDescent="0.2">
      <c r="A35" s="395" t="s">
        <v>208</v>
      </c>
      <c r="B35" s="400"/>
      <c r="C35" s="400"/>
      <c r="D35" s="400"/>
      <c r="E35" s="401">
        <v>0</v>
      </c>
      <c r="F35" s="399">
        <f>SUM(B35:E35)</f>
        <v>0</v>
      </c>
    </row>
    <row r="36" spans="1:6" ht="11.25" customHeight="1" x14ac:dyDescent="0.2">
      <c r="A36" s="395" t="s">
        <v>209</v>
      </c>
      <c r="B36" s="400"/>
      <c r="C36" s="400"/>
      <c r="D36" s="400"/>
      <c r="E36" s="401">
        <v>0</v>
      </c>
      <c r="F36" s="399">
        <f>SUM(B36:E36)</f>
        <v>0</v>
      </c>
    </row>
    <row r="37" spans="1:6" ht="11.25" customHeight="1" x14ac:dyDescent="0.25">
      <c r="A37" s="396"/>
      <c r="B37" s="400"/>
      <c r="C37" s="400"/>
      <c r="D37" s="400"/>
      <c r="E37" s="400"/>
      <c r="F37" s="400"/>
    </row>
    <row r="38" spans="1:6" ht="11.25" customHeight="1" x14ac:dyDescent="0.25">
      <c r="A38" s="356" t="s">
        <v>630</v>
      </c>
      <c r="B38" s="403">
        <f>B20+B22</f>
        <v>479763120.51999998</v>
      </c>
      <c r="C38" s="403">
        <f>+C20+C27</f>
        <v>2362432656.5100002</v>
      </c>
      <c r="D38" s="403">
        <f>D20+D27</f>
        <v>169599730.81</v>
      </c>
      <c r="E38" s="403">
        <f>+E20+E34</f>
        <v>0</v>
      </c>
      <c r="F38" s="403">
        <f>SUM(B38:E38)</f>
        <v>3011795507.8400002</v>
      </c>
    </row>
    <row r="39" spans="1:6" x14ac:dyDescent="0.25">
      <c r="A39" s="397"/>
      <c r="B39" s="398"/>
      <c r="C39" s="398"/>
      <c r="D39" s="398"/>
      <c r="E39" s="398"/>
      <c r="F39" s="398"/>
    </row>
    <row r="40" spans="1:6" x14ac:dyDescent="0.25">
      <c r="A40" s="377" t="s">
        <v>154</v>
      </c>
    </row>
  </sheetData>
  <sheetProtection formatCells="0" formatColumns="0" formatRows="0" autoFilter="0"/>
  <mergeCells count="1">
    <mergeCell ref="A1:F1"/>
  </mergeCells>
  <pageMargins left="0.31496062992125984" right="0.31496062992125984" top="0.15748031496062992" bottom="0.15748031496062992" header="0.31496062992125984" footer="0.31496062992125984"/>
  <pageSetup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2"/>
  <sheetViews>
    <sheetView zoomScaleNormal="100" zoomScaleSheetLayoutView="80" workbookViewId="0">
      <selection activeCell="A64" sqref="A64:XFD157"/>
    </sheetView>
  </sheetViews>
  <sheetFormatPr baseColWidth="10" defaultColWidth="9.28515625" defaultRowHeight="12" x14ac:dyDescent="0.25"/>
  <cols>
    <col min="1" max="1" width="65.85546875" style="372" customWidth="1"/>
    <col min="2" max="2" width="16.85546875" style="372" customWidth="1"/>
    <col min="3" max="3" width="16.42578125" style="389" customWidth="1"/>
    <col min="4" max="16384" width="9.28515625" style="384"/>
  </cols>
  <sheetData>
    <row r="1" spans="1:3" ht="63" customHeight="1" x14ac:dyDescent="0.25">
      <c r="A1" s="470" t="s">
        <v>632</v>
      </c>
      <c r="B1" s="471"/>
      <c r="C1" s="472"/>
    </row>
    <row r="2" spans="1:3" s="387" customFormat="1" ht="15" customHeight="1" x14ac:dyDescent="0.25">
      <c r="A2" s="385" t="s">
        <v>100</v>
      </c>
      <c r="B2" s="386" t="s">
        <v>217</v>
      </c>
      <c r="C2" s="386" t="s">
        <v>218</v>
      </c>
    </row>
    <row r="3" spans="1:3" s="388" customFormat="1" ht="11.25" customHeight="1" x14ac:dyDescent="0.25">
      <c r="A3" s="356" t="s">
        <v>155</v>
      </c>
      <c r="B3" s="390">
        <f>B4+B13</f>
        <v>54224960.219999999</v>
      </c>
      <c r="C3" s="390">
        <f>C4+C13</f>
        <v>212533046.32999998</v>
      </c>
    </row>
    <row r="4" spans="1:3" ht="11.25" customHeight="1" x14ac:dyDescent="0.25">
      <c r="A4" s="362" t="s">
        <v>157</v>
      </c>
      <c r="B4" s="390">
        <f>SUM(B5:B11)</f>
        <v>54224960.219999999</v>
      </c>
      <c r="C4" s="390">
        <f>SUM(C5:C11)</f>
        <v>89774078.36999999</v>
      </c>
    </row>
    <row r="5" spans="1:3" ht="11.25" customHeight="1" x14ac:dyDescent="0.25">
      <c r="A5" s="380" t="s">
        <v>159</v>
      </c>
      <c r="B5" s="391">
        <v>0</v>
      </c>
      <c r="C5" s="391">
        <v>84671196.989999995</v>
      </c>
    </row>
    <row r="6" spans="1:3" ht="11.25" customHeight="1" x14ac:dyDescent="0.25">
      <c r="A6" s="380" t="s">
        <v>161</v>
      </c>
      <c r="B6" s="391">
        <v>0</v>
      </c>
      <c r="C6" s="391">
        <v>5102881.38</v>
      </c>
    </row>
    <row r="7" spans="1:3" ht="11.25" customHeight="1" x14ac:dyDescent="0.25">
      <c r="A7" s="380" t="s">
        <v>163</v>
      </c>
      <c r="B7" s="391">
        <v>54224960.219999999</v>
      </c>
      <c r="C7" s="391">
        <v>0</v>
      </c>
    </row>
    <row r="8" spans="1:3" ht="11.25" customHeight="1" x14ac:dyDescent="0.25">
      <c r="A8" s="380" t="s">
        <v>165</v>
      </c>
      <c r="B8" s="391">
        <v>0</v>
      </c>
      <c r="C8" s="391">
        <v>0</v>
      </c>
    </row>
    <row r="9" spans="1:3" ht="11.25" customHeight="1" x14ac:dyDescent="0.25">
      <c r="A9" s="380" t="s">
        <v>167</v>
      </c>
      <c r="B9" s="391">
        <v>0</v>
      </c>
      <c r="C9" s="391">
        <v>0</v>
      </c>
    </row>
    <row r="10" spans="1:3" ht="11.25" customHeight="1" x14ac:dyDescent="0.25">
      <c r="A10" s="380" t="s">
        <v>169</v>
      </c>
      <c r="B10" s="391">
        <v>0</v>
      </c>
      <c r="C10" s="391">
        <v>0</v>
      </c>
    </row>
    <row r="11" spans="1:3" ht="11.25" customHeight="1" x14ac:dyDescent="0.25">
      <c r="A11" s="380" t="s">
        <v>171</v>
      </c>
      <c r="B11" s="391">
        <v>0</v>
      </c>
      <c r="C11" s="391">
        <v>0</v>
      </c>
    </row>
    <row r="12" spans="1:3" ht="11.25" customHeight="1" x14ac:dyDescent="0.25">
      <c r="A12" s="381"/>
      <c r="B12" s="391"/>
      <c r="C12" s="391"/>
    </row>
    <row r="13" spans="1:3" ht="11.25" customHeight="1" x14ac:dyDescent="0.25">
      <c r="A13" s="362" t="s">
        <v>176</v>
      </c>
      <c r="B13" s="390">
        <f>SUM(B14:B22)</f>
        <v>0</v>
      </c>
      <c r="C13" s="390">
        <f>SUM(C14:C22)</f>
        <v>122758967.95999999</v>
      </c>
    </row>
    <row r="14" spans="1:3" ht="11.25" customHeight="1" x14ac:dyDescent="0.25">
      <c r="A14" s="380" t="s">
        <v>177</v>
      </c>
      <c r="B14" s="391">
        <v>0</v>
      </c>
      <c r="C14" s="391">
        <v>0</v>
      </c>
    </row>
    <row r="15" spans="1:3" ht="11.25" customHeight="1" x14ac:dyDescent="0.25">
      <c r="A15" s="380" t="s">
        <v>179</v>
      </c>
      <c r="B15" s="391">
        <v>0</v>
      </c>
      <c r="C15" s="391">
        <v>0</v>
      </c>
    </row>
    <row r="16" spans="1:3" ht="11.25" customHeight="1" x14ac:dyDescent="0.25">
      <c r="A16" s="380" t="s">
        <v>181</v>
      </c>
      <c r="B16" s="391">
        <v>0</v>
      </c>
      <c r="C16" s="391">
        <v>93937469.719999999</v>
      </c>
    </row>
    <row r="17" spans="1:3" ht="11.25" customHeight="1" x14ac:dyDescent="0.25">
      <c r="A17" s="380" t="s">
        <v>183</v>
      </c>
      <c r="B17" s="391">
        <v>0</v>
      </c>
      <c r="C17" s="391">
        <v>26227789.879999999</v>
      </c>
    </row>
    <row r="18" spans="1:3" ht="11.25" customHeight="1" x14ac:dyDescent="0.25">
      <c r="A18" s="380" t="s">
        <v>185</v>
      </c>
      <c r="B18" s="391">
        <v>0</v>
      </c>
      <c r="C18" s="391">
        <v>2576708.36</v>
      </c>
    </row>
    <row r="19" spans="1:3" ht="11.25" customHeight="1" x14ac:dyDescent="0.25">
      <c r="A19" s="380" t="s">
        <v>187</v>
      </c>
      <c r="B19" s="391">
        <v>0</v>
      </c>
      <c r="C19" s="391">
        <v>0</v>
      </c>
    </row>
    <row r="20" spans="1:3" ht="11.25" customHeight="1" x14ac:dyDescent="0.25">
      <c r="A20" s="380" t="s">
        <v>189</v>
      </c>
      <c r="B20" s="391">
        <v>0</v>
      </c>
      <c r="C20" s="391">
        <v>17000</v>
      </c>
    </row>
    <row r="21" spans="1:3" ht="11.25" customHeight="1" x14ac:dyDescent="0.25">
      <c r="A21" s="380" t="s">
        <v>191</v>
      </c>
      <c r="B21" s="391">
        <v>0</v>
      </c>
      <c r="C21" s="391">
        <v>0</v>
      </c>
    </row>
    <row r="22" spans="1:3" ht="11.25" customHeight="1" x14ac:dyDescent="0.25">
      <c r="A22" s="380" t="s">
        <v>192</v>
      </c>
      <c r="B22" s="391">
        <v>0</v>
      </c>
      <c r="C22" s="391">
        <v>0</v>
      </c>
    </row>
    <row r="23" spans="1:3" s="388" customFormat="1" ht="11.25" customHeight="1" x14ac:dyDescent="0.25">
      <c r="A23" s="368"/>
      <c r="B23" s="391"/>
      <c r="C23" s="391"/>
    </row>
    <row r="24" spans="1:3" s="388" customFormat="1" ht="11.25" customHeight="1" x14ac:dyDescent="0.25">
      <c r="A24" s="356" t="s">
        <v>156</v>
      </c>
      <c r="B24" s="390">
        <f>B25+B35</f>
        <v>7273319.5999999996</v>
      </c>
      <c r="C24" s="390">
        <f>C25+C35</f>
        <v>32012597.210000001</v>
      </c>
    </row>
    <row r="25" spans="1:3" ht="11.25" customHeight="1" x14ac:dyDescent="0.25">
      <c r="A25" s="362" t="s">
        <v>158</v>
      </c>
      <c r="B25" s="390">
        <f>SUM(B26:B33)</f>
        <v>7273319.5999999996</v>
      </c>
      <c r="C25" s="390">
        <f>SUM(C26:C33)</f>
        <v>23605650.649999999</v>
      </c>
    </row>
    <row r="26" spans="1:3" ht="11.25" customHeight="1" x14ac:dyDescent="0.25">
      <c r="A26" s="380" t="s">
        <v>160</v>
      </c>
      <c r="B26" s="391">
        <v>0</v>
      </c>
      <c r="C26" s="391">
        <v>23605650.649999999</v>
      </c>
    </row>
    <row r="27" spans="1:3" ht="11.25" customHeight="1" x14ac:dyDescent="0.25">
      <c r="A27" s="380" t="s">
        <v>162</v>
      </c>
      <c r="B27" s="391">
        <v>0</v>
      </c>
      <c r="C27" s="391">
        <v>0</v>
      </c>
    </row>
    <row r="28" spans="1:3" ht="11.25" customHeight="1" x14ac:dyDescent="0.25">
      <c r="A28" s="380" t="s">
        <v>164</v>
      </c>
      <c r="B28" s="391">
        <v>6305209.9199999999</v>
      </c>
      <c r="C28" s="391">
        <v>0</v>
      </c>
    </row>
    <row r="29" spans="1:3" ht="11.25" customHeight="1" x14ac:dyDescent="0.25">
      <c r="A29" s="380" t="s">
        <v>166</v>
      </c>
      <c r="B29" s="391">
        <v>0</v>
      </c>
      <c r="C29" s="391">
        <v>0</v>
      </c>
    </row>
    <row r="30" spans="1:3" ht="11.25" customHeight="1" x14ac:dyDescent="0.25">
      <c r="A30" s="380" t="s">
        <v>168</v>
      </c>
      <c r="B30" s="391">
        <v>0</v>
      </c>
      <c r="C30" s="391">
        <v>0</v>
      </c>
    </row>
    <row r="31" spans="1:3" ht="11.25" customHeight="1" x14ac:dyDescent="0.25">
      <c r="A31" s="380" t="s">
        <v>170</v>
      </c>
      <c r="B31" s="391">
        <v>0</v>
      </c>
      <c r="C31" s="391">
        <v>0</v>
      </c>
    </row>
    <row r="32" spans="1:3" ht="11.25" customHeight="1" x14ac:dyDescent="0.25">
      <c r="A32" s="380" t="s">
        <v>172</v>
      </c>
      <c r="B32" s="391">
        <v>0</v>
      </c>
      <c r="C32" s="391">
        <v>0</v>
      </c>
    </row>
    <row r="33" spans="1:3" ht="11.25" customHeight="1" x14ac:dyDescent="0.25">
      <c r="A33" s="380" t="s">
        <v>173</v>
      </c>
      <c r="B33" s="391">
        <v>968109.68</v>
      </c>
      <c r="C33" s="391">
        <v>0</v>
      </c>
    </row>
    <row r="34" spans="1:3" ht="11.25" customHeight="1" x14ac:dyDescent="0.25">
      <c r="A34" s="381"/>
      <c r="B34" s="391"/>
      <c r="C34" s="391"/>
    </row>
    <row r="35" spans="1:3" ht="11.25" customHeight="1" x14ac:dyDescent="0.25">
      <c r="A35" s="362" t="s">
        <v>178</v>
      </c>
      <c r="B35" s="390">
        <f>SUM(B36:B41)</f>
        <v>0</v>
      </c>
      <c r="C35" s="390">
        <f>SUM(C36:C41)</f>
        <v>8406946.5600000005</v>
      </c>
    </row>
    <row r="36" spans="1:3" ht="11.25" customHeight="1" x14ac:dyDescent="0.25">
      <c r="A36" s="380" t="s">
        <v>180</v>
      </c>
      <c r="B36" s="391">
        <v>0</v>
      </c>
      <c r="C36" s="391">
        <v>0</v>
      </c>
    </row>
    <row r="37" spans="1:3" ht="11.25" customHeight="1" x14ac:dyDescent="0.25">
      <c r="A37" s="380" t="s">
        <v>182</v>
      </c>
      <c r="B37" s="391">
        <v>0</v>
      </c>
      <c r="C37" s="391">
        <v>0</v>
      </c>
    </row>
    <row r="38" spans="1:3" ht="11.25" customHeight="1" x14ac:dyDescent="0.25">
      <c r="A38" s="380" t="s">
        <v>184</v>
      </c>
      <c r="B38" s="391">
        <v>0</v>
      </c>
      <c r="C38" s="391">
        <v>8406946.5600000005</v>
      </c>
    </row>
    <row r="39" spans="1:3" ht="11.25" customHeight="1" x14ac:dyDescent="0.25">
      <c r="A39" s="380" t="s">
        <v>186</v>
      </c>
      <c r="B39" s="391">
        <v>0</v>
      </c>
      <c r="C39" s="391">
        <v>0</v>
      </c>
    </row>
    <row r="40" spans="1:3" ht="11.25" customHeight="1" x14ac:dyDescent="0.25">
      <c r="A40" s="380" t="s">
        <v>188</v>
      </c>
      <c r="B40" s="391">
        <v>0</v>
      </c>
      <c r="C40" s="391">
        <v>0</v>
      </c>
    </row>
    <row r="41" spans="1:3" ht="11.25" customHeight="1" x14ac:dyDescent="0.25">
      <c r="A41" s="380" t="s">
        <v>190</v>
      </c>
      <c r="B41" s="391">
        <v>0</v>
      </c>
      <c r="C41" s="391">
        <v>0</v>
      </c>
    </row>
    <row r="42" spans="1:3" ht="11.25" customHeight="1" x14ac:dyDescent="0.25">
      <c r="A42" s="381"/>
      <c r="B42" s="391"/>
      <c r="C42" s="391"/>
    </row>
    <row r="43" spans="1:3" s="388" customFormat="1" ht="11.25" customHeight="1" x14ac:dyDescent="0.25">
      <c r="A43" s="356" t="s">
        <v>197</v>
      </c>
      <c r="B43" s="390">
        <f>B45+B50+B57</f>
        <v>183047363.72</v>
      </c>
      <c r="C43" s="390">
        <f>C45+C50+C57</f>
        <v>0</v>
      </c>
    </row>
    <row r="44" spans="1:3" s="388" customFormat="1" ht="11.25" customHeight="1" x14ac:dyDescent="0.25">
      <c r="A44" s="356"/>
      <c r="B44" s="391"/>
      <c r="C44" s="391"/>
    </row>
    <row r="45" spans="1:3" ht="11.25" customHeight="1" x14ac:dyDescent="0.25">
      <c r="A45" s="362" t="s">
        <v>198</v>
      </c>
      <c r="B45" s="390">
        <f>SUM(B46:B48)</f>
        <v>0</v>
      </c>
      <c r="C45" s="390">
        <f>SUM(C46:C48)</f>
        <v>0</v>
      </c>
    </row>
    <row r="46" spans="1:3" ht="11.25" customHeight="1" x14ac:dyDescent="0.25">
      <c r="A46" s="380" t="s">
        <v>137</v>
      </c>
      <c r="B46" s="391">
        <v>0</v>
      </c>
      <c r="C46" s="391">
        <v>0</v>
      </c>
    </row>
    <row r="47" spans="1:3" ht="11.25" customHeight="1" x14ac:dyDescent="0.25">
      <c r="A47" s="380" t="s">
        <v>199</v>
      </c>
      <c r="B47" s="391">
        <v>0</v>
      </c>
      <c r="C47" s="391">
        <v>0</v>
      </c>
    </row>
    <row r="48" spans="1:3" ht="11.25" customHeight="1" x14ac:dyDescent="0.25">
      <c r="A48" s="380" t="s">
        <v>200</v>
      </c>
      <c r="B48" s="391">
        <v>0</v>
      </c>
      <c r="C48" s="391">
        <v>0</v>
      </c>
    </row>
    <row r="49" spans="1:3" ht="11.25" customHeight="1" x14ac:dyDescent="0.25">
      <c r="A49" s="381"/>
      <c r="B49" s="391"/>
      <c r="C49" s="391"/>
    </row>
    <row r="50" spans="1:3" ht="11.25" customHeight="1" x14ac:dyDescent="0.25">
      <c r="A50" s="362" t="s">
        <v>201</v>
      </c>
      <c r="B50" s="390">
        <f>SUM(B51:B55)</f>
        <v>183047363.72</v>
      </c>
      <c r="C50" s="390">
        <f>SUM(C51:C55)</f>
        <v>0</v>
      </c>
    </row>
    <row r="51" spans="1:3" ht="11.25" customHeight="1" x14ac:dyDescent="0.25">
      <c r="A51" s="380" t="s">
        <v>619</v>
      </c>
      <c r="B51" s="391">
        <v>5559916.5099999998</v>
      </c>
      <c r="C51" s="391">
        <v>0</v>
      </c>
    </row>
    <row r="52" spans="1:3" ht="11.25" customHeight="1" x14ac:dyDescent="0.25">
      <c r="A52" s="380" t="s">
        <v>203</v>
      </c>
      <c r="B52" s="391">
        <v>177487447.21000001</v>
      </c>
      <c r="C52" s="391">
        <v>0</v>
      </c>
    </row>
    <row r="53" spans="1:3" ht="11.25" customHeight="1" x14ac:dyDescent="0.25">
      <c r="A53" s="380" t="s">
        <v>204</v>
      </c>
      <c r="B53" s="391">
        <v>0</v>
      </c>
      <c r="C53" s="391">
        <v>0</v>
      </c>
    </row>
    <row r="54" spans="1:3" ht="11.25" customHeight="1" x14ac:dyDescent="0.25">
      <c r="A54" s="380" t="s">
        <v>205</v>
      </c>
      <c r="B54" s="391">
        <v>0</v>
      </c>
      <c r="C54" s="391">
        <v>0</v>
      </c>
    </row>
    <row r="55" spans="1:3" ht="11.25" customHeight="1" x14ac:dyDescent="0.25">
      <c r="A55" s="380" t="s">
        <v>206</v>
      </c>
      <c r="B55" s="391">
        <v>0</v>
      </c>
      <c r="C55" s="391">
        <v>0</v>
      </c>
    </row>
    <row r="56" spans="1:3" ht="11.25" customHeight="1" x14ac:dyDescent="0.25">
      <c r="A56" s="381"/>
      <c r="B56" s="391"/>
      <c r="C56" s="391"/>
    </row>
    <row r="57" spans="1:3" ht="11.25" customHeight="1" x14ac:dyDescent="0.25">
      <c r="A57" s="362" t="s">
        <v>207</v>
      </c>
      <c r="B57" s="390">
        <f>SUM(B58:B59)</f>
        <v>0</v>
      </c>
      <c r="C57" s="390">
        <f>SUM(C58:C59)</f>
        <v>0</v>
      </c>
    </row>
    <row r="58" spans="1:3" ht="11.25" customHeight="1" x14ac:dyDescent="0.25">
      <c r="A58" s="380" t="s">
        <v>208</v>
      </c>
      <c r="B58" s="391">
        <v>0</v>
      </c>
      <c r="C58" s="391">
        <v>0</v>
      </c>
    </row>
    <row r="59" spans="1:3" ht="11.25" customHeight="1" x14ac:dyDescent="0.25">
      <c r="A59" s="380" t="s">
        <v>209</v>
      </c>
      <c r="B59" s="391">
        <v>0</v>
      </c>
      <c r="C59" s="391">
        <v>0</v>
      </c>
    </row>
    <row r="60" spans="1:3" ht="11.25" customHeight="1" x14ac:dyDescent="0.25">
      <c r="A60" s="368"/>
      <c r="B60" s="391"/>
      <c r="C60" s="391"/>
    </row>
    <row r="62" spans="1:3" ht="27" customHeight="1" x14ac:dyDescent="0.25">
      <c r="A62" s="476" t="s">
        <v>154</v>
      </c>
      <c r="B62" s="477"/>
      <c r="C62" s="477"/>
    </row>
  </sheetData>
  <sheetProtection formatRows="0" autoFilter="0"/>
  <mergeCells count="2">
    <mergeCell ref="A1:C1"/>
    <mergeCell ref="A62:C62"/>
  </mergeCells>
  <pageMargins left="0.35433070866141736" right="0.35433070866141736" top="0.19685039370078741" bottom="0.19685039370078741" header="0" footer="0"/>
  <pageSetup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8"/>
  <sheetViews>
    <sheetView zoomScaleNormal="100" workbookViewId="0">
      <selection activeCell="D1" sqref="D1:W1048576"/>
    </sheetView>
  </sheetViews>
  <sheetFormatPr baseColWidth="10" defaultColWidth="9.28515625" defaultRowHeight="12" x14ac:dyDescent="0.2"/>
  <cols>
    <col min="1" max="1" width="61.85546875" style="353" customWidth="1"/>
    <col min="2" max="2" width="19.28515625" style="353" customWidth="1"/>
    <col min="3" max="3" width="18.5703125" style="353" customWidth="1"/>
    <col min="4" max="16384" width="9.28515625" style="353"/>
  </cols>
  <sheetData>
    <row r="1" spans="1:3" ht="64.5" customHeight="1" x14ac:dyDescent="0.2">
      <c r="A1" s="470" t="s">
        <v>633</v>
      </c>
      <c r="B1" s="471"/>
      <c r="C1" s="472"/>
    </row>
    <row r="2" spans="1:3" ht="15" customHeight="1" x14ac:dyDescent="0.2">
      <c r="A2" s="379" t="s">
        <v>100</v>
      </c>
      <c r="B2" s="354">
        <v>2026</v>
      </c>
      <c r="C2" s="354">
        <v>2025</v>
      </c>
    </row>
    <row r="3" spans="1:3" ht="11.25" customHeight="1" x14ac:dyDescent="0.2">
      <c r="A3" s="356" t="s">
        <v>219</v>
      </c>
      <c r="B3" s="357"/>
      <c r="C3" s="357"/>
    </row>
    <row r="4" spans="1:3" ht="11.25" customHeight="1" x14ac:dyDescent="0.2">
      <c r="A4" s="362" t="s">
        <v>217</v>
      </c>
      <c r="B4" s="363">
        <f>SUM(B5:B14)</f>
        <v>358644926.31</v>
      </c>
      <c r="C4" s="363">
        <f>SUM(C5:C14)</f>
        <v>1146688134.6199999</v>
      </c>
    </row>
    <row r="5" spans="1:3" ht="11.25" customHeight="1" x14ac:dyDescent="0.2">
      <c r="A5" s="380" t="s">
        <v>103</v>
      </c>
      <c r="B5" s="365">
        <v>96071840.769999996</v>
      </c>
      <c r="C5" s="365">
        <v>144490141.16999999</v>
      </c>
    </row>
    <row r="6" spans="1:3" ht="11.25" customHeight="1" x14ac:dyDescent="0.2">
      <c r="A6" s="380" t="s">
        <v>104</v>
      </c>
      <c r="B6" s="365">
        <v>0</v>
      </c>
      <c r="C6" s="365">
        <v>0</v>
      </c>
    </row>
    <row r="7" spans="1:3" ht="11.25" customHeight="1" x14ac:dyDescent="0.2">
      <c r="A7" s="380" t="s">
        <v>105</v>
      </c>
      <c r="B7" s="365">
        <v>0</v>
      </c>
      <c r="C7" s="365">
        <v>0</v>
      </c>
    </row>
    <row r="8" spans="1:3" ht="11.25" customHeight="1" x14ac:dyDescent="0.2">
      <c r="A8" s="380" t="s">
        <v>106</v>
      </c>
      <c r="B8" s="365">
        <v>23913386.66</v>
      </c>
      <c r="C8" s="365">
        <v>81036605.280000001</v>
      </c>
    </row>
    <row r="9" spans="1:3" ht="11.25" customHeight="1" x14ac:dyDescent="0.2">
      <c r="A9" s="380" t="s">
        <v>107</v>
      </c>
      <c r="B9" s="365">
        <v>2851204.37</v>
      </c>
      <c r="C9" s="365">
        <v>21239252.57</v>
      </c>
    </row>
    <row r="10" spans="1:3" ht="11.25" customHeight="1" x14ac:dyDescent="0.2">
      <c r="A10" s="380" t="s">
        <v>108</v>
      </c>
      <c r="B10" s="365">
        <v>4224764.7300000004</v>
      </c>
      <c r="C10" s="365">
        <v>20972820.190000001</v>
      </c>
    </row>
    <row r="11" spans="1:3" ht="11.25" customHeight="1" x14ac:dyDescent="0.2">
      <c r="A11" s="380" t="s">
        <v>109</v>
      </c>
      <c r="B11" s="365">
        <v>0</v>
      </c>
      <c r="C11" s="365">
        <v>0</v>
      </c>
    </row>
    <row r="12" spans="1:3" ht="24" x14ac:dyDescent="0.2">
      <c r="A12" s="380" t="s">
        <v>111</v>
      </c>
      <c r="B12" s="365">
        <v>231005599.46000001</v>
      </c>
      <c r="C12" s="365">
        <v>855448896.89999998</v>
      </c>
    </row>
    <row r="13" spans="1:3" ht="11.25" customHeight="1" x14ac:dyDescent="0.2">
      <c r="A13" s="380" t="s">
        <v>112</v>
      </c>
      <c r="B13" s="365">
        <v>578130.31999999995</v>
      </c>
      <c r="C13" s="365">
        <v>23500418.510000002</v>
      </c>
    </row>
    <row r="14" spans="1:3" ht="11.25" customHeight="1" x14ac:dyDescent="0.2">
      <c r="A14" s="380" t="s">
        <v>220</v>
      </c>
      <c r="B14" s="365">
        <v>0</v>
      </c>
      <c r="C14" s="365">
        <v>0</v>
      </c>
    </row>
    <row r="15" spans="1:3" ht="11.25" customHeight="1" x14ac:dyDescent="0.2">
      <c r="A15" s="381"/>
      <c r="B15" s="361"/>
      <c r="C15" s="361"/>
    </row>
    <row r="16" spans="1:3" ht="11.25" customHeight="1" x14ac:dyDescent="0.2">
      <c r="A16" s="362" t="s">
        <v>218</v>
      </c>
      <c r="B16" s="363">
        <f>SUM(B17:B32)</f>
        <v>197733194.86000001</v>
      </c>
      <c r="C16" s="363">
        <f>SUM(C17:C32)</f>
        <v>875642120.28999996</v>
      </c>
    </row>
    <row r="17" spans="1:3" ht="11.25" customHeight="1" x14ac:dyDescent="0.2">
      <c r="A17" s="380" t="s">
        <v>122</v>
      </c>
      <c r="B17" s="365">
        <v>103339001.02</v>
      </c>
      <c r="C17" s="365">
        <v>444001294.75</v>
      </c>
    </row>
    <row r="18" spans="1:3" ht="11.25" customHeight="1" x14ac:dyDescent="0.2">
      <c r="A18" s="380" t="s">
        <v>123</v>
      </c>
      <c r="B18" s="365">
        <v>15808460.09</v>
      </c>
      <c r="C18" s="365">
        <v>104468704.40000001</v>
      </c>
    </row>
    <row r="19" spans="1:3" ht="11.25" customHeight="1" x14ac:dyDescent="0.2">
      <c r="A19" s="380" t="s">
        <v>124</v>
      </c>
      <c r="B19" s="365">
        <v>49164160.140000001</v>
      </c>
      <c r="C19" s="365">
        <v>174555943.77000001</v>
      </c>
    </row>
    <row r="20" spans="1:3" ht="11.25" customHeight="1" x14ac:dyDescent="0.2">
      <c r="A20" s="380" t="s">
        <v>126</v>
      </c>
      <c r="B20" s="365">
        <v>0</v>
      </c>
      <c r="C20" s="365">
        <v>1200000</v>
      </c>
    </row>
    <row r="21" spans="1:3" ht="11.25" customHeight="1" x14ac:dyDescent="0.2">
      <c r="A21" s="380" t="s">
        <v>221</v>
      </c>
      <c r="B21" s="365">
        <v>24791593.120000001</v>
      </c>
      <c r="C21" s="365">
        <v>98867493.670000002</v>
      </c>
    </row>
    <row r="22" spans="1:3" ht="11.25" customHeight="1" x14ac:dyDescent="0.2">
      <c r="A22" s="380" t="s">
        <v>128</v>
      </c>
      <c r="B22" s="365">
        <v>1538880</v>
      </c>
      <c r="C22" s="365">
        <v>16251639.82</v>
      </c>
    </row>
    <row r="23" spans="1:3" ht="11.25" customHeight="1" x14ac:dyDescent="0.2">
      <c r="A23" s="380" t="s">
        <v>129</v>
      </c>
      <c r="B23" s="365">
        <v>3091100.49</v>
      </c>
      <c r="C23" s="365">
        <v>36297043.880000003</v>
      </c>
    </row>
    <row r="24" spans="1:3" ht="11.25" customHeight="1" x14ac:dyDescent="0.2">
      <c r="A24" s="380" t="s">
        <v>130</v>
      </c>
      <c r="B24" s="365">
        <v>0</v>
      </c>
      <c r="C24" s="365">
        <v>0</v>
      </c>
    </row>
    <row r="25" spans="1:3" ht="11.25" customHeight="1" x14ac:dyDescent="0.2">
      <c r="A25" s="380" t="s">
        <v>131</v>
      </c>
      <c r="B25" s="365">
        <v>0</v>
      </c>
      <c r="C25" s="365">
        <v>0</v>
      </c>
    </row>
    <row r="26" spans="1:3" ht="11.25" customHeight="1" x14ac:dyDescent="0.2">
      <c r="A26" s="380" t="s">
        <v>132</v>
      </c>
      <c r="B26" s="365">
        <v>0</v>
      </c>
      <c r="C26" s="365">
        <v>0</v>
      </c>
    </row>
    <row r="27" spans="1:3" ht="11.25" customHeight="1" x14ac:dyDescent="0.2">
      <c r="A27" s="380" t="s">
        <v>133</v>
      </c>
      <c r="B27" s="365">
        <v>0</v>
      </c>
      <c r="C27" s="365">
        <v>0</v>
      </c>
    </row>
    <row r="28" spans="1:3" ht="11.25" customHeight="1" x14ac:dyDescent="0.2">
      <c r="A28" s="380" t="s">
        <v>134</v>
      </c>
      <c r="B28" s="365">
        <v>0</v>
      </c>
      <c r="C28" s="365">
        <v>0</v>
      </c>
    </row>
    <row r="29" spans="1:3" ht="11.25" customHeight="1" x14ac:dyDescent="0.2">
      <c r="A29" s="380" t="s">
        <v>136</v>
      </c>
      <c r="B29" s="365">
        <v>0</v>
      </c>
      <c r="C29" s="365">
        <v>0</v>
      </c>
    </row>
    <row r="30" spans="1:3" ht="11.25" customHeight="1" x14ac:dyDescent="0.2">
      <c r="A30" s="380" t="s">
        <v>137</v>
      </c>
      <c r="B30" s="365">
        <v>0</v>
      </c>
      <c r="C30" s="365">
        <v>0</v>
      </c>
    </row>
    <row r="31" spans="1:3" ht="11.25" customHeight="1" x14ac:dyDescent="0.2">
      <c r="A31" s="380" t="s">
        <v>138</v>
      </c>
      <c r="B31" s="365">
        <v>0</v>
      </c>
      <c r="C31" s="365">
        <v>0</v>
      </c>
    </row>
    <row r="32" spans="1:3" ht="11.25" customHeight="1" x14ac:dyDescent="0.2">
      <c r="A32" s="380" t="s">
        <v>222</v>
      </c>
      <c r="B32" s="365">
        <v>0</v>
      </c>
      <c r="C32" s="365">
        <v>0</v>
      </c>
    </row>
    <row r="33" spans="1:3" ht="11.25" customHeight="1" x14ac:dyDescent="0.2">
      <c r="A33" s="356" t="s">
        <v>223</v>
      </c>
      <c r="B33" s="363">
        <f>B4-B16</f>
        <v>160911731.44999999</v>
      </c>
      <c r="C33" s="363">
        <f>C4-C16</f>
        <v>271046014.32999992</v>
      </c>
    </row>
    <row r="34" spans="1:3" ht="11.25" customHeight="1" x14ac:dyDescent="0.2">
      <c r="A34" s="367"/>
      <c r="B34" s="361"/>
      <c r="C34" s="361"/>
    </row>
    <row r="35" spans="1:3" ht="11.25" customHeight="1" x14ac:dyDescent="0.2">
      <c r="A35" s="356" t="s">
        <v>224</v>
      </c>
      <c r="B35" s="361"/>
      <c r="C35" s="361"/>
    </row>
    <row r="36" spans="1:3" ht="11.25" customHeight="1" x14ac:dyDescent="0.2">
      <c r="A36" s="362" t="s">
        <v>217</v>
      </c>
      <c r="B36" s="363">
        <f>SUM(B37:B39)</f>
        <v>0</v>
      </c>
      <c r="C36" s="363">
        <f>SUM(C37:C39)</f>
        <v>0</v>
      </c>
    </row>
    <row r="37" spans="1:3" ht="11.25" customHeight="1" x14ac:dyDescent="0.2">
      <c r="A37" s="380" t="s">
        <v>181</v>
      </c>
      <c r="B37" s="365">
        <v>0</v>
      </c>
      <c r="C37" s="365">
        <v>0</v>
      </c>
    </row>
    <row r="38" spans="1:3" ht="11.25" customHeight="1" x14ac:dyDescent="0.2">
      <c r="A38" s="380" t="s">
        <v>183</v>
      </c>
      <c r="B38" s="365">
        <v>0</v>
      </c>
      <c r="C38" s="365">
        <v>0</v>
      </c>
    </row>
    <row r="39" spans="1:3" ht="11.25" customHeight="1" x14ac:dyDescent="0.2">
      <c r="A39" s="380" t="s">
        <v>225</v>
      </c>
      <c r="B39" s="365">
        <v>0</v>
      </c>
      <c r="C39" s="365">
        <v>0</v>
      </c>
    </row>
    <row r="40" spans="1:3" ht="11.25" customHeight="1" x14ac:dyDescent="0.2">
      <c r="A40" s="381"/>
      <c r="B40" s="361"/>
      <c r="C40" s="361"/>
    </row>
    <row r="41" spans="1:3" ht="11.25" customHeight="1" x14ac:dyDescent="0.2">
      <c r="A41" s="362" t="s">
        <v>218</v>
      </c>
      <c r="B41" s="363">
        <f>SUM(B42:B44)</f>
        <v>122689102.53</v>
      </c>
      <c r="C41" s="363">
        <f>SUM(C42:C44)</f>
        <v>199668607.09999999</v>
      </c>
    </row>
    <row r="42" spans="1:3" ht="11.25" customHeight="1" x14ac:dyDescent="0.2">
      <c r="A42" s="380" t="s">
        <v>181</v>
      </c>
      <c r="B42" s="365">
        <v>93884604.290000007</v>
      </c>
      <c r="C42" s="365">
        <v>133181790.31999999</v>
      </c>
    </row>
    <row r="43" spans="1:3" ht="11.25" customHeight="1" x14ac:dyDescent="0.2">
      <c r="A43" s="380" t="s">
        <v>183</v>
      </c>
      <c r="B43" s="365">
        <v>28804498.239999998</v>
      </c>
      <c r="C43" s="365">
        <v>66486816.780000001</v>
      </c>
    </row>
    <row r="44" spans="1:3" ht="11.25" customHeight="1" x14ac:dyDescent="0.2">
      <c r="A44" s="380" t="s">
        <v>226</v>
      </c>
      <c r="B44" s="365">
        <v>0</v>
      </c>
      <c r="C44" s="365">
        <v>0</v>
      </c>
    </row>
    <row r="45" spans="1:3" ht="11.25" customHeight="1" x14ac:dyDescent="0.2">
      <c r="A45" s="356" t="s">
        <v>227</v>
      </c>
      <c r="B45" s="363">
        <f>B36-B41</f>
        <v>-122689102.53</v>
      </c>
      <c r="C45" s="363">
        <f>C36-C41</f>
        <v>-199668607.09999999</v>
      </c>
    </row>
    <row r="46" spans="1:3" ht="11.25" customHeight="1" x14ac:dyDescent="0.2">
      <c r="A46" s="367"/>
      <c r="B46" s="361"/>
      <c r="C46" s="361"/>
    </row>
    <row r="47" spans="1:3" ht="11.25" customHeight="1" x14ac:dyDescent="0.2">
      <c r="A47" s="356" t="s">
        <v>228</v>
      </c>
      <c r="B47" s="361"/>
      <c r="C47" s="361"/>
    </row>
    <row r="48" spans="1:3" ht="11.25" customHeight="1" x14ac:dyDescent="0.2">
      <c r="A48" s="362" t="s">
        <v>217</v>
      </c>
      <c r="B48" s="363">
        <f>SUM(B49+B52)</f>
        <v>49420738.950000003</v>
      </c>
      <c r="C48" s="363">
        <f>SUM(C49+C52)</f>
        <v>0</v>
      </c>
    </row>
    <row r="49" spans="1:3" ht="11.25" customHeight="1" x14ac:dyDescent="0.2">
      <c r="A49" s="380" t="s">
        <v>229</v>
      </c>
      <c r="B49" s="365">
        <f>B50+B51</f>
        <v>0</v>
      </c>
      <c r="C49" s="365">
        <f>C50+C51</f>
        <v>0</v>
      </c>
    </row>
    <row r="50" spans="1:3" ht="11.25" customHeight="1" x14ac:dyDescent="0.2">
      <c r="A50" s="380" t="s">
        <v>230</v>
      </c>
      <c r="B50" s="365">
        <v>0</v>
      </c>
      <c r="C50" s="365">
        <v>0</v>
      </c>
    </row>
    <row r="51" spans="1:3" ht="11.25" customHeight="1" x14ac:dyDescent="0.2">
      <c r="A51" s="380" t="s">
        <v>231</v>
      </c>
      <c r="B51" s="365">
        <v>0</v>
      </c>
      <c r="C51" s="365">
        <v>0</v>
      </c>
    </row>
    <row r="52" spans="1:3" ht="11.25" customHeight="1" x14ac:dyDescent="0.2">
      <c r="A52" s="380" t="s">
        <v>232</v>
      </c>
      <c r="B52" s="365">
        <v>49420738.950000003</v>
      </c>
      <c r="C52" s="365">
        <v>0</v>
      </c>
    </row>
    <row r="53" spans="1:3" ht="11.25" customHeight="1" x14ac:dyDescent="0.2">
      <c r="A53" s="381"/>
      <c r="B53" s="361"/>
      <c r="C53" s="361"/>
    </row>
    <row r="54" spans="1:3" ht="11.25" customHeight="1" x14ac:dyDescent="0.2">
      <c r="A54" s="362" t="s">
        <v>218</v>
      </c>
      <c r="B54" s="363">
        <f>SUM(B55+B58)</f>
        <v>2972170.88</v>
      </c>
      <c r="C54" s="363">
        <f>SUM(C55+C58)</f>
        <v>32411845.339999996</v>
      </c>
    </row>
    <row r="55" spans="1:3" ht="11.25" customHeight="1" x14ac:dyDescent="0.2">
      <c r="A55" s="380" t="s">
        <v>233</v>
      </c>
      <c r="B55" s="365">
        <f>SUM(B56+B57)</f>
        <v>2972170.88</v>
      </c>
      <c r="C55" s="365">
        <f>SUM(C56+C57)</f>
        <v>13987192.619999999</v>
      </c>
    </row>
    <row r="56" spans="1:3" ht="11.25" customHeight="1" x14ac:dyDescent="0.2">
      <c r="A56" s="380" t="s">
        <v>230</v>
      </c>
      <c r="B56" s="365">
        <v>2972170.88</v>
      </c>
      <c r="C56" s="365">
        <v>13987192.619999999</v>
      </c>
    </row>
    <row r="57" spans="1:3" ht="11.25" customHeight="1" x14ac:dyDescent="0.2">
      <c r="A57" s="380" t="s">
        <v>231</v>
      </c>
      <c r="B57" s="365">
        <v>0</v>
      </c>
      <c r="C57" s="365">
        <v>0</v>
      </c>
    </row>
    <row r="58" spans="1:3" ht="11.25" customHeight="1" x14ac:dyDescent="0.2">
      <c r="A58" s="380" t="s">
        <v>234</v>
      </c>
      <c r="B58" s="365">
        <v>0</v>
      </c>
      <c r="C58" s="365">
        <v>18424652.719999999</v>
      </c>
    </row>
    <row r="59" spans="1:3" ht="11.25" customHeight="1" x14ac:dyDescent="0.2">
      <c r="A59" s="356" t="s">
        <v>235</v>
      </c>
      <c r="B59" s="363">
        <f>B48-B54</f>
        <v>46448568.07</v>
      </c>
      <c r="C59" s="363">
        <f>C48-C54</f>
        <v>-32411845.339999996</v>
      </c>
    </row>
    <row r="60" spans="1:3" ht="11.25" customHeight="1" x14ac:dyDescent="0.2">
      <c r="A60" s="367"/>
      <c r="B60" s="361"/>
      <c r="C60" s="361"/>
    </row>
    <row r="61" spans="1:3" ht="11.25" customHeight="1" x14ac:dyDescent="0.2">
      <c r="A61" s="356" t="s">
        <v>236</v>
      </c>
      <c r="B61" s="363">
        <f>B59+B45+B33</f>
        <v>84671196.98999998</v>
      </c>
      <c r="C61" s="363">
        <f>C59+C45+C33</f>
        <v>38965561.889999926</v>
      </c>
    </row>
    <row r="62" spans="1:3" ht="11.25" customHeight="1" x14ac:dyDescent="0.2">
      <c r="A62" s="367"/>
      <c r="B62" s="361"/>
      <c r="C62" s="361"/>
    </row>
    <row r="63" spans="1:3" ht="11.25" customHeight="1" x14ac:dyDescent="0.2">
      <c r="A63" s="356" t="s">
        <v>237</v>
      </c>
      <c r="B63" s="363">
        <v>288072642.93000001</v>
      </c>
      <c r="C63" s="363">
        <v>249107081.03999999</v>
      </c>
    </row>
    <row r="64" spans="1:3" ht="11.25" customHeight="1" x14ac:dyDescent="0.2">
      <c r="A64" s="367"/>
      <c r="B64" s="361"/>
      <c r="C64" s="361"/>
    </row>
    <row r="65" spans="1:3" ht="11.25" customHeight="1" x14ac:dyDescent="0.2">
      <c r="A65" s="356" t="s">
        <v>238</v>
      </c>
      <c r="B65" s="363">
        <v>372743839.92000002</v>
      </c>
      <c r="C65" s="363">
        <v>288072642.93000001</v>
      </c>
    </row>
    <row r="66" spans="1:3" ht="11.25" customHeight="1" x14ac:dyDescent="0.2">
      <c r="A66" s="368"/>
      <c r="B66" s="382"/>
      <c r="C66" s="383"/>
    </row>
    <row r="68" spans="1:3" ht="27.75" customHeight="1" x14ac:dyDescent="0.2">
      <c r="A68" s="476" t="s">
        <v>154</v>
      </c>
      <c r="B68" s="478"/>
      <c r="C68" s="478"/>
    </row>
  </sheetData>
  <sheetProtection formatCells="0" formatColumns="0" formatRows="0" autoFilter="0"/>
  <mergeCells count="2">
    <mergeCell ref="A1:C1"/>
    <mergeCell ref="A68:C68"/>
  </mergeCells>
  <pageMargins left="0.31496062992125984" right="0.31496062992125984" top="0.55118110236220474" bottom="0.35433070866141736" header="0.31496062992125984" footer="0.31496062992125984"/>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Normal="100" workbookViewId="0">
      <selection activeCell="L13" sqref="L13"/>
    </sheetView>
  </sheetViews>
  <sheetFormatPr baseColWidth="10" defaultColWidth="9.28515625" defaultRowHeight="12" x14ac:dyDescent="0.2"/>
  <cols>
    <col min="1" max="1" width="47.7109375" style="263" customWidth="1"/>
    <col min="2" max="6" width="16.28515625" style="263" customWidth="1"/>
    <col min="7" max="16384" width="9.28515625" style="263"/>
  </cols>
  <sheetData>
    <row r="1" spans="1:6" ht="55.5" customHeight="1" x14ac:dyDescent="0.2">
      <c r="A1" s="470" t="s">
        <v>634</v>
      </c>
      <c r="B1" s="471"/>
      <c r="C1" s="471"/>
      <c r="D1" s="471"/>
      <c r="E1" s="471"/>
      <c r="F1" s="472"/>
    </row>
    <row r="2" spans="1:6" ht="24" x14ac:dyDescent="0.2">
      <c r="A2" s="354" t="s">
        <v>100</v>
      </c>
      <c r="B2" s="355" t="s">
        <v>239</v>
      </c>
      <c r="C2" s="355" t="s">
        <v>240</v>
      </c>
      <c r="D2" s="355" t="s">
        <v>241</v>
      </c>
      <c r="E2" s="355" t="s">
        <v>242</v>
      </c>
      <c r="F2" s="355" t="s">
        <v>243</v>
      </c>
    </row>
    <row r="3" spans="1:6" x14ac:dyDescent="0.2">
      <c r="A3" s="374" t="s">
        <v>155</v>
      </c>
      <c r="B3" s="363">
        <f>B4+B12</f>
        <v>2957465760.04</v>
      </c>
      <c r="C3" s="363">
        <f t="shared" ref="C3:F3" si="0">C4+C12</f>
        <v>1856367031.6600001</v>
      </c>
      <c r="D3" s="363">
        <f t="shared" si="0"/>
        <v>1698058945.55</v>
      </c>
      <c r="E3" s="363">
        <f t="shared" si="0"/>
        <v>3115773846.1499996</v>
      </c>
      <c r="F3" s="363">
        <f t="shared" si="0"/>
        <v>158308086.10999978</v>
      </c>
    </row>
    <row r="4" spans="1:6" x14ac:dyDescent="0.2">
      <c r="A4" s="375" t="s">
        <v>157</v>
      </c>
      <c r="B4" s="363">
        <f>SUM(B5:B11)</f>
        <v>374139874.75999999</v>
      </c>
      <c r="C4" s="363">
        <f>SUM(C5:C11)</f>
        <v>1530288092.25</v>
      </c>
      <c r="D4" s="363">
        <f>SUM(D5:D11)</f>
        <v>1494738974.0999999</v>
      </c>
      <c r="E4" s="363">
        <f>SUM(E5:E11)</f>
        <v>409688992.91000003</v>
      </c>
      <c r="F4" s="363">
        <f>SUM(F5:F11)</f>
        <v>35549118.150000006</v>
      </c>
    </row>
    <row r="5" spans="1:6" x14ac:dyDescent="0.2">
      <c r="A5" s="376" t="s">
        <v>159</v>
      </c>
      <c r="B5" s="365">
        <v>288072642.93000001</v>
      </c>
      <c r="C5" s="365">
        <v>869901389.14999998</v>
      </c>
      <c r="D5" s="365">
        <v>785230192.15999997</v>
      </c>
      <c r="E5" s="365">
        <f>B5+C5-D5</f>
        <v>372743839.91999996</v>
      </c>
      <c r="F5" s="365">
        <f t="shared" ref="F5:F11" si="1">E5-B5</f>
        <v>84671196.98999995</v>
      </c>
    </row>
    <row r="6" spans="1:6" x14ac:dyDescent="0.2">
      <c r="A6" s="376" t="s">
        <v>161</v>
      </c>
      <c r="B6" s="365">
        <v>13954071.82</v>
      </c>
      <c r="C6" s="365">
        <v>656340366.73000002</v>
      </c>
      <c r="D6" s="365">
        <v>651237485.35000002</v>
      </c>
      <c r="E6" s="365">
        <f t="shared" ref="E6:E11" si="2">B6+C6-D6</f>
        <v>19056953.200000048</v>
      </c>
      <c r="F6" s="365">
        <f t="shared" si="1"/>
        <v>5102881.3800000474</v>
      </c>
    </row>
    <row r="7" spans="1:6" x14ac:dyDescent="0.2">
      <c r="A7" s="376" t="s">
        <v>163</v>
      </c>
      <c r="B7" s="365">
        <v>72130140.010000005</v>
      </c>
      <c r="C7" s="365">
        <v>4046336.37</v>
      </c>
      <c r="D7" s="365">
        <v>58271296.590000004</v>
      </c>
      <c r="E7" s="365">
        <f t="shared" si="2"/>
        <v>17905179.790000007</v>
      </c>
      <c r="F7" s="365">
        <f t="shared" si="1"/>
        <v>-54224960.219999999</v>
      </c>
    </row>
    <row r="8" spans="1:6" x14ac:dyDescent="0.2">
      <c r="A8" s="376" t="s">
        <v>165</v>
      </c>
      <c r="B8" s="365">
        <v>0</v>
      </c>
      <c r="C8" s="365">
        <v>0</v>
      </c>
      <c r="D8" s="365">
        <v>0</v>
      </c>
      <c r="E8" s="365">
        <f t="shared" si="2"/>
        <v>0</v>
      </c>
      <c r="F8" s="365">
        <f t="shared" si="1"/>
        <v>0</v>
      </c>
    </row>
    <row r="9" spans="1:6" x14ac:dyDescent="0.2">
      <c r="A9" s="376" t="s">
        <v>167</v>
      </c>
      <c r="B9" s="365">
        <v>0</v>
      </c>
      <c r="C9" s="365">
        <v>0</v>
      </c>
      <c r="D9" s="365">
        <v>0</v>
      </c>
      <c r="E9" s="365">
        <f t="shared" si="2"/>
        <v>0</v>
      </c>
      <c r="F9" s="365">
        <f t="shared" si="1"/>
        <v>0</v>
      </c>
    </row>
    <row r="10" spans="1:6" x14ac:dyDescent="0.2">
      <c r="A10" s="376" t="s">
        <v>169</v>
      </c>
      <c r="B10" s="365">
        <v>0</v>
      </c>
      <c r="C10" s="365">
        <v>0</v>
      </c>
      <c r="D10" s="365">
        <v>0</v>
      </c>
      <c r="E10" s="365">
        <f t="shared" si="2"/>
        <v>0</v>
      </c>
      <c r="F10" s="365">
        <f t="shared" si="1"/>
        <v>0</v>
      </c>
    </row>
    <row r="11" spans="1:6" x14ac:dyDescent="0.2">
      <c r="A11" s="376" t="s">
        <v>171</v>
      </c>
      <c r="B11" s="365">
        <v>-16980</v>
      </c>
      <c r="C11" s="365">
        <v>0</v>
      </c>
      <c r="D11" s="365">
        <v>0</v>
      </c>
      <c r="E11" s="365">
        <f t="shared" si="2"/>
        <v>-16980</v>
      </c>
      <c r="F11" s="365">
        <f t="shared" si="1"/>
        <v>0</v>
      </c>
    </row>
    <row r="12" spans="1:6" x14ac:dyDescent="0.2">
      <c r="A12" s="375" t="s">
        <v>176</v>
      </c>
      <c r="B12" s="363">
        <f>SUM(B13:B21)</f>
        <v>2583325885.2799997</v>
      </c>
      <c r="C12" s="363">
        <f>SUM(C13:C21)</f>
        <v>326078939.41000003</v>
      </c>
      <c r="D12" s="363">
        <f>SUM(D13:D21)</f>
        <v>203319971.45000002</v>
      </c>
      <c r="E12" s="363">
        <f>SUM(E13:E21)</f>
        <v>2706084853.2399998</v>
      </c>
      <c r="F12" s="363">
        <f>SUM(F13:F21)</f>
        <v>122758967.95999978</v>
      </c>
    </row>
    <row r="13" spans="1:6" x14ac:dyDescent="0.2">
      <c r="A13" s="376" t="s">
        <v>177</v>
      </c>
      <c r="B13" s="365">
        <v>4729855.74</v>
      </c>
      <c r="C13" s="365">
        <v>0</v>
      </c>
      <c r="D13" s="365">
        <v>0</v>
      </c>
      <c r="E13" s="365">
        <f>B13+C13-D13</f>
        <v>4729855.74</v>
      </c>
      <c r="F13" s="365">
        <f t="shared" ref="F13:F21" si="3">E13-B13</f>
        <v>0</v>
      </c>
    </row>
    <row r="14" spans="1:6" x14ac:dyDescent="0.2">
      <c r="A14" s="376" t="s">
        <v>179</v>
      </c>
      <c r="B14" s="378">
        <v>0</v>
      </c>
      <c r="C14" s="378">
        <v>0</v>
      </c>
      <c r="D14" s="378">
        <v>0</v>
      </c>
      <c r="E14" s="378">
        <f t="shared" ref="E14:E21" si="4">B14+C14-D14</f>
        <v>0</v>
      </c>
      <c r="F14" s="378">
        <f t="shared" si="3"/>
        <v>0</v>
      </c>
    </row>
    <row r="15" spans="1:6" x14ac:dyDescent="0.2">
      <c r="A15" s="376" t="s">
        <v>181</v>
      </c>
      <c r="B15" s="378">
        <v>2393788639.0799999</v>
      </c>
      <c r="C15" s="378">
        <v>219282165.22</v>
      </c>
      <c r="D15" s="378">
        <v>125344695.5</v>
      </c>
      <c r="E15" s="378">
        <f t="shared" si="4"/>
        <v>2487726108.7999997</v>
      </c>
      <c r="F15" s="378">
        <f t="shared" si="3"/>
        <v>93937469.71999979</v>
      </c>
    </row>
    <row r="16" spans="1:6" x14ac:dyDescent="0.2">
      <c r="A16" s="376" t="s">
        <v>183</v>
      </c>
      <c r="B16" s="365">
        <v>539104609.23000002</v>
      </c>
      <c r="C16" s="365">
        <v>101609357.47</v>
      </c>
      <c r="D16" s="365">
        <v>75381567.590000004</v>
      </c>
      <c r="E16" s="365">
        <f t="shared" si="4"/>
        <v>565332399.11000001</v>
      </c>
      <c r="F16" s="365">
        <f t="shared" si="3"/>
        <v>26227789.879999995</v>
      </c>
    </row>
    <row r="17" spans="1:6" x14ac:dyDescent="0.2">
      <c r="A17" s="376" t="s">
        <v>185</v>
      </c>
      <c r="B17" s="365">
        <v>15471387.939999999</v>
      </c>
      <c r="C17" s="365">
        <v>5153416.72</v>
      </c>
      <c r="D17" s="365">
        <v>2576708.36</v>
      </c>
      <c r="E17" s="365">
        <f t="shared" si="4"/>
        <v>18048096.300000001</v>
      </c>
      <c r="F17" s="365">
        <f t="shared" si="3"/>
        <v>2576708.3600000013</v>
      </c>
    </row>
    <row r="18" spans="1:6" x14ac:dyDescent="0.2">
      <c r="A18" s="376" t="s">
        <v>187</v>
      </c>
      <c r="B18" s="365">
        <v>-371000852.69</v>
      </c>
      <c r="C18" s="365">
        <v>0</v>
      </c>
      <c r="D18" s="365">
        <v>0</v>
      </c>
      <c r="E18" s="365">
        <f t="shared" si="4"/>
        <v>-371000852.69</v>
      </c>
      <c r="F18" s="365">
        <f t="shared" si="3"/>
        <v>0</v>
      </c>
    </row>
    <row r="19" spans="1:6" x14ac:dyDescent="0.2">
      <c r="A19" s="376" t="s">
        <v>189</v>
      </c>
      <c r="B19" s="365">
        <v>1232245.98</v>
      </c>
      <c r="C19" s="365">
        <v>34000</v>
      </c>
      <c r="D19" s="365">
        <v>17000</v>
      </c>
      <c r="E19" s="365">
        <f t="shared" si="4"/>
        <v>1249245.98</v>
      </c>
      <c r="F19" s="365">
        <f t="shared" si="3"/>
        <v>17000</v>
      </c>
    </row>
    <row r="20" spans="1:6" x14ac:dyDescent="0.2">
      <c r="A20" s="376" t="s">
        <v>191</v>
      </c>
      <c r="B20" s="365">
        <v>0</v>
      </c>
      <c r="C20" s="365">
        <v>0</v>
      </c>
      <c r="D20" s="365">
        <v>0</v>
      </c>
      <c r="E20" s="365">
        <f t="shared" si="4"/>
        <v>0</v>
      </c>
      <c r="F20" s="365">
        <f t="shared" si="3"/>
        <v>0</v>
      </c>
    </row>
    <row r="21" spans="1:6" x14ac:dyDescent="0.2">
      <c r="A21" s="376" t="s">
        <v>192</v>
      </c>
      <c r="B21" s="365">
        <v>0</v>
      </c>
      <c r="C21" s="365">
        <v>0</v>
      </c>
      <c r="D21" s="365">
        <v>0</v>
      </c>
      <c r="E21" s="365">
        <f t="shared" si="4"/>
        <v>0</v>
      </c>
      <c r="F21" s="365">
        <f t="shared" si="3"/>
        <v>0</v>
      </c>
    </row>
    <row r="23" spans="1:6" x14ac:dyDescent="0.2">
      <c r="A23" s="377" t="s">
        <v>154</v>
      </c>
    </row>
  </sheetData>
  <sheetProtection formatCells="0" formatColumns="0" formatRows="0" autoFilter="0"/>
  <mergeCells count="1">
    <mergeCell ref="A1:F1"/>
  </mergeCells>
  <pageMargins left="0.31496062992125984" right="0.31496062992125984" top="0.74803149606299213" bottom="0.74803149606299213" header="0.31496062992125984" footer="0.31496062992125984"/>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ENT</vt:lpstr>
      <vt:lpstr>IND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Angélica Guadalupe González Gallardo</cp:lastModifiedBy>
  <cp:lastPrinted>2026-04-30T17:36:48Z</cp:lastPrinted>
  <dcterms:created xsi:type="dcterms:W3CDTF">2022-05-30T14:17:15Z</dcterms:created>
  <dcterms:modified xsi:type="dcterms:W3CDTF">2026-04-30T17:36:55Z</dcterms:modified>
</cp:coreProperties>
</file>